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LABORADORES\1 - DIRETORIA\3 - SITE\"/>
    </mc:Choice>
  </mc:AlternateContent>
  <xr:revisionPtr revIDLastSave="0" documentId="13_ncr:1_{6140FC1D-327B-4C95-A74F-0C73DF73B19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Atividades e Resultados" sheetId="2" r:id="rId1"/>
  </sheets>
  <definedNames>
    <definedName name="_xlnm.Print_Area" localSheetId="0">'Atividades e Resultados'!$A$1:$Q$84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2" l="1"/>
  <c r="J14" i="2"/>
  <c r="B14" i="2"/>
  <c r="I14" i="2"/>
  <c r="I24" i="2"/>
  <c r="H14" i="2" l="1"/>
  <c r="H24" i="2" l="1"/>
  <c r="O24" i="2"/>
  <c r="B24" i="2"/>
  <c r="O14" i="2" l="1"/>
  <c r="P14" i="2"/>
  <c r="P15" i="2"/>
  <c r="P16" i="2"/>
  <c r="P17" i="2"/>
  <c r="D34" i="2" l="1"/>
  <c r="P31" i="2" l="1"/>
  <c r="P32" i="2"/>
  <c r="P33" i="2"/>
  <c r="Q17" i="2"/>
  <c r="O25" i="2"/>
  <c r="O23" i="2"/>
  <c r="N25" i="2"/>
  <c r="P69" i="2"/>
  <c r="P75" i="2"/>
  <c r="P81" i="2"/>
  <c r="P82" i="2" s="1"/>
  <c r="O81" i="2"/>
  <c r="P13" i="2"/>
  <c r="G25" i="2"/>
  <c r="H18" i="2"/>
  <c r="G18" i="2"/>
  <c r="P30" i="2"/>
  <c r="P24" i="2"/>
  <c r="P23" i="2"/>
  <c r="O13" i="2"/>
  <c r="O57" i="2"/>
  <c r="O51" i="2"/>
  <c r="O45" i="2"/>
  <c r="O69" i="2"/>
  <c r="O70" i="2"/>
  <c r="O17" i="2"/>
  <c r="N76" i="2"/>
  <c r="L76" i="2"/>
  <c r="I76" i="2"/>
  <c r="P57" i="2"/>
  <c r="C18" i="2"/>
  <c r="D82" i="2"/>
  <c r="E82" i="2"/>
  <c r="F82" i="2"/>
  <c r="G82" i="2"/>
  <c r="H82" i="2"/>
  <c r="I82" i="2"/>
  <c r="J82" i="2"/>
  <c r="K82" i="2"/>
  <c r="L82" i="2"/>
  <c r="M82" i="2"/>
  <c r="N82" i="2"/>
  <c r="C82" i="2"/>
  <c r="D76" i="2"/>
  <c r="E76" i="2"/>
  <c r="F76" i="2"/>
  <c r="G76" i="2"/>
  <c r="H76" i="2"/>
  <c r="J76" i="2"/>
  <c r="K76" i="2"/>
  <c r="M76" i="2"/>
  <c r="C76" i="2"/>
  <c r="Q14" i="2" l="1"/>
  <c r="B25" i="2"/>
  <c r="O75" i="2"/>
  <c r="O63" i="2"/>
  <c r="P45" i="2"/>
  <c r="O39" i="2"/>
  <c r="O30" i="2"/>
  <c r="Q30" i="2" s="1"/>
  <c r="O15" i="2"/>
  <c r="O18" i="2" s="1"/>
  <c r="O16" i="2"/>
  <c r="Q16" i="2" s="1"/>
  <c r="B82" i="2"/>
  <c r="O82" i="2" s="1"/>
  <c r="H58" i="2"/>
  <c r="O31" i="2"/>
  <c r="O32" i="2"/>
  <c r="O33" i="2"/>
  <c r="H70" i="2"/>
  <c r="H64" i="2"/>
  <c r="H52" i="2"/>
  <c r="P51" i="2"/>
  <c r="P52" i="2" s="1"/>
  <c r="G40" i="2"/>
  <c r="P76" i="2"/>
  <c r="P70" i="2"/>
  <c r="P63" i="2"/>
  <c r="P64" i="2" s="1"/>
  <c r="Q15" i="2" l="1"/>
  <c r="Q13" i="2"/>
  <c r="P39" i="2"/>
  <c r="Q39" i="2" s="1"/>
  <c r="Q81" i="2"/>
  <c r="Q82" i="2" s="1"/>
  <c r="H46" i="2"/>
  <c r="H40" i="2"/>
  <c r="H34" i="2"/>
  <c r="H25" i="2"/>
  <c r="B76" i="2" l="1"/>
  <c r="O76" i="2" s="1"/>
  <c r="Q75" i="2"/>
  <c r="Q76" i="2" s="1"/>
  <c r="B70" i="2"/>
  <c r="E70" i="2"/>
  <c r="C25" i="2"/>
  <c r="D25" i="2"/>
  <c r="E25" i="2"/>
  <c r="F25" i="2"/>
  <c r="I25" i="2"/>
  <c r="J25" i="2"/>
  <c r="K25" i="2"/>
  <c r="L25" i="2"/>
  <c r="M25" i="2"/>
  <c r="L18" i="2"/>
  <c r="P25" i="2" l="1"/>
  <c r="B18" i="2"/>
  <c r="C46" i="2"/>
  <c r="B46" i="2"/>
  <c r="O46" i="2" s="1"/>
  <c r="C70" i="2"/>
  <c r="D18" i="2"/>
  <c r="E18" i="2"/>
  <c r="F18" i="2"/>
  <c r="I18" i="2"/>
  <c r="J18" i="2"/>
  <c r="K18" i="2"/>
  <c r="M18" i="2"/>
  <c r="N18" i="2"/>
  <c r="E34" i="2"/>
  <c r="F34" i="2"/>
  <c r="G34" i="2"/>
  <c r="I34" i="2"/>
  <c r="J34" i="2"/>
  <c r="K34" i="2"/>
  <c r="L34" i="2"/>
  <c r="M34" i="2"/>
  <c r="N34" i="2"/>
  <c r="C34" i="2"/>
  <c r="N70" i="2"/>
  <c r="M70" i="2"/>
  <c r="L70" i="2"/>
  <c r="K70" i="2"/>
  <c r="J70" i="2"/>
  <c r="I70" i="2"/>
  <c r="G70" i="2"/>
  <c r="F70" i="2"/>
  <c r="D70" i="2"/>
  <c r="N64" i="2"/>
  <c r="M64" i="2"/>
  <c r="L64" i="2"/>
  <c r="K64" i="2"/>
  <c r="J64" i="2"/>
  <c r="I64" i="2"/>
  <c r="G64" i="2"/>
  <c r="F64" i="2"/>
  <c r="E64" i="2"/>
  <c r="D64" i="2"/>
  <c r="C64" i="2"/>
  <c r="B64" i="2"/>
  <c r="O64" i="2" s="1"/>
  <c r="N58" i="2"/>
  <c r="M58" i="2"/>
  <c r="L58" i="2"/>
  <c r="K58" i="2"/>
  <c r="J58" i="2"/>
  <c r="I58" i="2"/>
  <c r="G58" i="2"/>
  <c r="F58" i="2"/>
  <c r="E58" i="2"/>
  <c r="D58" i="2"/>
  <c r="C58" i="2"/>
  <c r="B58" i="2"/>
  <c r="O58" i="2" s="1"/>
  <c r="N52" i="2"/>
  <c r="M52" i="2"/>
  <c r="L52" i="2"/>
  <c r="K52" i="2"/>
  <c r="J52" i="2"/>
  <c r="I52" i="2"/>
  <c r="G52" i="2"/>
  <c r="F52" i="2"/>
  <c r="E52" i="2"/>
  <c r="D52" i="2"/>
  <c r="C52" i="2"/>
  <c r="B52" i="2"/>
  <c r="O52" i="2" s="1"/>
  <c r="P40" i="2"/>
  <c r="N40" i="2"/>
  <c r="M40" i="2"/>
  <c r="L40" i="2"/>
  <c r="K40" i="2"/>
  <c r="J40" i="2"/>
  <c r="I40" i="2"/>
  <c r="F40" i="2"/>
  <c r="E40" i="2"/>
  <c r="D40" i="2"/>
  <c r="C40" i="2"/>
  <c r="B40" i="2"/>
  <c r="O40" i="2" s="1"/>
  <c r="B34" i="2"/>
  <c r="O34" i="2" s="1"/>
  <c r="P18" i="2" l="1"/>
  <c r="Q18" i="2" s="1"/>
  <c r="P34" i="2"/>
  <c r="Q69" i="2"/>
  <c r="Q70" i="2" s="1"/>
  <c r="Q51" i="2"/>
  <c r="Q32" i="2"/>
  <c r="Q52" i="2"/>
  <c r="Q23" i="2"/>
  <c r="Q24" i="2"/>
  <c r="Q40" i="2"/>
  <c r="Q33" i="2"/>
  <c r="Q25" i="2" l="1"/>
  <c r="P58" i="2"/>
  <c r="Q64" i="2" l="1"/>
  <c r="Q57" i="2"/>
  <c r="Q58" i="2"/>
  <c r="Q63" i="2"/>
  <c r="N46" i="2"/>
  <c r="M46" i="2"/>
  <c r="L46" i="2"/>
  <c r="K46" i="2"/>
  <c r="J46" i="2"/>
  <c r="I46" i="2"/>
  <c r="G46" i="2"/>
  <c r="F46" i="2"/>
  <c r="E46" i="2"/>
  <c r="D46" i="2"/>
  <c r="P46" i="2"/>
  <c r="Q34" i="2" l="1"/>
  <c r="Q31" i="2"/>
  <c r="Q45" i="2"/>
  <c r="Q46" i="2"/>
</calcChain>
</file>

<file path=xl/sharedStrings.xml><?xml version="1.0" encoding="utf-8"?>
<sst xmlns="http://schemas.openxmlformats.org/spreadsheetml/2006/main" count="363" uniqueCount="47">
  <si>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</si>
  <si>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</si>
  <si>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</si>
  <si>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</si>
  <si>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</si>
  <si>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</si>
  <si>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</si>
  <si>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</si>
  <si>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</si>
  <si>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</si>
  <si>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</si>
  <si>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</si>
  <si>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Cont.</t>
  </si>
  <si>
    <t>Real.</t>
  </si>
  <si>
    <t>%</t>
  </si>
  <si>
    <t xml:space="preserve">Meta contratada mensal </t>
  </si>
  <si>
    <t>Hospital Municipal de Barueri Dr. Francisco Moran</t>
  </si>
  <si>
    <t>CLINICA PEDIÁTRICA</t>
  </si>
  <si>
    <t>CLINICA OBSTÉTRICA</t>
  </si>
  <si>
    <t>CLINICA CIRÚRGICA</t>
  </si>
  <si>
    <t>CLINICA MÉDICA</t>
  </si>
  <si>
    <t>HOSPITAL DIA</t>
  </si>
  <si>
    <t>CIRÚRGIAS OFTALMOLÓGICAS</t>
  </si>
  <si>
    <t>CIRÚRGIAS DEMAIS ESPECIALIDADES</t>
  </si>
  <si>
    <t>AMBULATÓRIO</t>
  </si>
  <si>
    <t>CONSULTAS MÉDICAS</t>
  </si>
  <si>
    <t>CONSULTAS NÃO MÉDICAS</t>
  </si>
  <si>
    <t>REABILITAÇÃO EM FISIOTERAPIA</t>
  </si>
  <si>
    <t>PEQUENAS CIRÚRGIAS</t>
  </si>
  <si>
    <t>TOTAL</t>
  </si>
  <si>
    <t>ATENDIMENTOS</t>
  </si>
  <si>
    <t>QUIMIOTERAPIA</t>
  </si>
  <si>
    <t>TRATAMENTO DE QUIMIOTERAPIA</t>
  </si>
  <si>
    <t>PRONTO ATENDIMENTO_URGÊNCIA E EMERGÊNCIA</t>
  </si>
  <si>
    <t>AVALIAÇÃO NEUROLÓGICA</t>
  </si>
  <si>
    <t>PROGRAMA DE INTERNAÇÃO DOMICILIAR - P.I.D.</t>
  </si>
  <si>
    <t>S.A.D.T. (Externo)</t>
  </si>
  <si>
    <t>ASSISTÊNCIA HOSPITALAR</t>
  </si>
  <si>
    <t>HEMODIÁLISE</t>
  </si>
  <si>
    <t>TRATAMENTO DIALÍTICO</t>
  </si>
  <si>
    <t xml:space="preserve">TOTAL </t>
  </si>
  <si>
    <t>MEDICINA FETAL</t>
  </si>
  <si>
    <t>Total Ano</t>
  </si>
  <si>
    <t xml:space="preserve"> </t>
  </si>
  <si>
    <t>*Observação: Os valores apresentados contemplam as metas e a produção mensal, incluindo o 13º Termo de Aditamento.</t>
  </si>
  <si>
    <t>HEMODINÂMICA</t>
  </si>
  <si>
    <t>CLINICA PSIQUIÁTRICA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</si>
</sst>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3"/>
      <color rgb="FFFF0000"/>
      <name val="Calibri"/>
      <family val="2"/>
      <scheme val="minor"/>
    </font>
    <font>
      <i/>
      <sz val="13"/>
      <color rgb="FFFF0000"/>
      <name val="Calibri"/>
      <family val="2"/>
      <scheme val="minor"/>
    </font>
    <font>
      <sz val="13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10" xfId="0" applyFont="1" applyBorder="1" applyAlignment="1">
      <alignment vertical="center"/>
    </xf>
    <xf numFmtId="0" fontId="0" fillId="33" borderId="11" xfId="0" applyFill="1" applyBorder="1" applyAlignment="1">
      <alignment vertical="center" wrapText="1"/>
    </xf>
    <xf numFmtId="3" fontId="0" fillId="33" borderId="11" xfId="0" applyNumberFormat="1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3" fontId="16" fillId="33" borderId="11" xfId="0" applyNumberFormat="1" applyFont="1" applyFill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9" fontId="16" fillId="0" borderId="11" xfId="42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3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18" fillId="33" borderId="17" xfId="0" applyFont="1" applyFill="1" applyBorder="1" applyAlignment="1">
      <alignment vertical="center" wrapText="1"/>
    </xf>
    <xf numFmtId="9" fontId="16" fillId="33" borderId="11" xfId="42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3" fontId="16" fillId="33" borderId="0" xfId="0" applyNumberFormat="1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9" fontId="16" fillId="0" borderId="0" xfId="42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3" fontId="0" fillId="33" borderId="11" xfId="0" applyNumberFormat="1" applyFill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0" fillId="33" borderId="12" xfId="0" applyFill="1" applyBorder="1" applyAlignment="1">
      <alignment vertical="center" wrapText="1"/>
    </xf>
    <xf numFmtId="0" fontId="0" fillId="33" borderId="13" xfId="0" applyFill="1" applyBorder="1" applyAlignment="1">
      <alignment vertical="center" wrapText="1"/>
    </xf>
    <xf numFmtId="0" fontId="18" fillId="33" borderId="17" xfId="0" applyFont="1" applyFill="1" applyBorder="1" applyAlignment="1">
      <alignment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Porcentagem" xfId="42" builtinId="5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1078735</xdr:colOff>
      <xdr:row>1</xdr:row>
      <xdr:rowOff>35650</xdr:rowOff>
    </xdr:from>
    <xdr:to>
      <xdr:col>2</xdr:col>
      <xdr:colOff>183614</xdr:colOff>
      <xdr:row>4</xdr:row>
      <xdr:rowOff>91806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F43746-3EA7-4E71-90D2-CCD4137D4D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735" y="230740"/>
          <a:ext cx="2134518" cy="641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118922</xdr:colOff>
      <xdr:row>1</xdr:row>
      <xdr:rowOff>22952</xdr:rowOff>
    </xdr:from>
    <xdr:to>
      <xdr:col>6</xdr:col>
      <xdr:colOff>8889</xdr:colOff>
      <xdr:row>4</xdr:row>
      <xdr:rowOff>150246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3529214F-D671-4BA5-A30C-49298130A4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573" y="218042"/>
          <a:ext cx="1312979" cy="712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343996</xdr:colOff>
      <xdr:row>1</xdr:row>
      <xdr:rowOff>45177</xdr:rowOff>
    </xdr:from>
    <xdr:to>
      <xdr:col>9</xdr:col>
      <xdr:colOff>502939</xdr:colOff>
      <xdr:row>4</xdr:row>
      <xdr:rowOff>146490</xdr:rowOff>
    </xdr:to>
    <xdr:pic>
      <xdr:nvPicPr>
        <xdr:cNvPr id="8" name="Image 3">
          <a:extLst>
            <a:ext uri="{FF2B5EF4-FFF2-40B4-BE49-F238E27FC236}">
              <a16:creationId xmlns:a16="http://schemas.microsoft.com/office/drawing/2014/main" id="{C6FB18AF-4AC1-4B67-8348-A5845C1CC0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671" y="240267"/>
          <a:ext cx="870449" cy="686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596232</xdr:colOff>
      <xdr:row>1</xdr:row>
      <xdr:rowOff>83276</xdr:rowOff>
    </xdr:from>
    <xdr:to>
      <xdr:col>15</xdr:col>
      <xdr:colOff>94555</xdr:colOff>
      <xdr:row>3</xdr:row>
      <xdr:rowOff>165517</xdr:rowOff>
    </xdr:to>
    <xdr:pic>
      <xdr:nvPicPr>
        <xdr:cNvPr id="10" name="Image 4">
          <a:extLst>
            <a:ext uri="{FF2B5EF4-FFF2-40B4-BE49-F238E27FC236}">
              <a16:creationId xmlns:a16="http://schemas.microsoft.com/office/drawing/2014/main" id="{D0BC6A93-B4EE-4EBC-A6D3-8079EE43A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931" y="278366"/>
          <a:ext cx="1426275" cy="472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R84"/>
  <sheetViews>
    <sheetView showGridLines="0" tabSelected="1" view="pageBreakPreview" zoomScale="83" zoomScaleNormal="83" zoomScaleSheetLayoutView="83" workbookViewId="0">
      <selection activeCell="J24" sqref="J24"/>
    </sheetView>
  </sheetViews>
  <sheetFormatPr defaultRowHeight="15" x14ac:dyDescent="0.25"/>
  <cols>
    <col min="1" max="1" width="31.7109375" style="5" customWidth="1"/>
    <col min="2" max="2" width="13.7109375" style="7" customWidth="1"/>
    <col min="3" max="14" width="10.7109375" style="7" customWidth="1"/>
    <col min="15" max="15" width="7.5703125" style="6" bestFit="1" customWidth="1"/>
    <col min="16" max="16" width="9.5703125" style="7" customWidth="1"/>
    <col min="17" max="17" width="7.85546875" style="7" bestFit="1" customWidth="1"/>
    <col min="18" max="16384" width="9.140625" style="5"/>
  </cols>
  <sheetData>
    <row r="7" spans="1:17" ht="15" customHeight="1" x14ac:dyDescent="0.25">
      <c r="B7" s="37" t="s">
        <v>16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P7" s="31">
        <v>2026</v>
      </c>
    </row>
    <row r="9" spans="1:17" ht="15" customHeight="1" thickBot="1" x14ac:dyDescent="0.3">
      <c r="A9" s="40"/>
      <c r="B9" s="40"/>
      <c r="C9" s="40"/>
      <c r="D9" s="40"/>
    </row>
    <row r="10" spans="1:17" ht="20.100000000000001" customHeight="1" thickBot="1" x14ac:dyDescent="0.3">
      <c r="A10" s="9" t="s">
        <v>37</v>
      </c>
    </row>
    <row r="11" spans="1:17" ht="20.100000000000001" customHeight="1" thickBot="1" x14ac:dyDescent="0.3">
      <c r="A11" s="38"/>
      <c r="B11" s="44" t="s">
        <v>15</v>
      </c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  <c r="L11" s="1" t="s">
        <v>9</v>
      </c>
      <c r="M11" s="1" t="s">
        <v>10</v>
      </c>
      <c r="N11" s="1" t="s">
        <v>11</v>
      </c>
      <c r="O11" s="41" t="s">
        <v>42</v>
      </c>
      <c r="P11" s="42"/>
      <c r="Q11" s="43"/>
    </row>
    <row r="12" spans="1:17" ht="27.75" customHeight="1" thickBot="1" x14ac:dyDescent="0.3">
      <c r="A12" s="39"/>
      <c r="B12" s="45"/>
      <c r="C12" s="2" t="s">
        <v>13</v>
      </c>
      <c r="D12" s="2" t="s">
        <v>13</v>
      </c>
      <c r="E12" s="2" t="s">
        <v>13</v>
      </c>
      <c r="F12" s="2" t="s">
        <v>13</v>
      </c>
      <c r="G12" s="2" t="s">
        <v>13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  <c r="M12" s="2" t="s">
        <v>13</v>
      </c>
      <c r="N12" s="2" t="s">
        <v>13</v>
      </c>
      <c r="O12" s="4" t="s">
        <v>12</v>
      </c>
      <c r="P12" s="2" t="s">
        <v>13</v>
      </c>
      <c r="Q12" s="2" t="s">
        <v>14</v>
      </c>
    </row>
    <row r="13" spans="1:17" ht="20.100000000000001" customHeight="1" thickBot="1" x14ac:dyDescent="0.3">
      <c r="A13" s="10" t="s">
        <v>20</v>
      </c>
      <c r="B13" s="11">
        <v>400</v>
      </c>
      <c r="C13" s="12">
        <v>295</v>
      </c>
      <c r="D13" s="12">
        <v>300</v>
      </c>
      <c r="E13" s="12">
        <v>346</v>
      </c>
      <c r="F13" s="12">
        <v>325</v>
      </c>
      <c r="G13" s="12">
        <v>355</v>
      </c>
      <c r="H13" s="12">
        <v>334</v>
      </c>
      <c r="I13" s="12">
        <v>372</v>
      </c>
      <c r="J13" s="12">
        <v>394</v>
      </c>
      <c r="K13" s="12">
        <v>0</v>
      </c>
      <c r="L13" s="12">
        <v>0</v>
      </c>
      <c r="M13" s="12">
        <v>0</v>
      </c>
      <c r="N13" s="12">
        <v>0</v>
      </c>
      <c r="O13" s="13">
        <f>B13*12</f>
        <v>4800</v>
      </c>
      <c r="P13" s="14">
        <f>SUM(C13:N13)</f>
        <v>2721</v>
      </c>
      <c r="Q13" s="15">
        <f>P13/O13</f>
        <v>0.56687500000000002</v>
      </c>
    </row>
    <row r="14" spans="1:17" ht="20.100000000000001" customHeight="1" thickBot="1" x14ac:dyDescent="0.3">
      <c r="A14" s="16" t="s">
        <v>19</v>
      </c>
      <c r="B14" s="11">
        <f>680+6</f>
        <v>686</v>
      </c>
      <c r="C14" s="12">
        <v>514</v>
      </c>
      <c r="D14" s="12">
        <v>523</v>
      </c>
      <c r="E14" s="12">
        <v>585</v>
      </c>
      <c r="F14" s="12">
        <v>580</v>
      </c>
      <c r="G14" s="12">
        <v>577</v>
      </c>
      <c r="H14" s="12">
        <f>510+29</f>
        <v>539</v>
      </c>
      <c r="I14" s="12">
        <f>515+30</f>
        <v>545</v>
      </c>
      <c r="J14" s="12">
        <f>533+6</f>
        <v>539</v>
      </c>
      <c r="K14" s="12">
        <v>0</v>
      </c>
      <c r="L14" s="12">
        <v>0</v>
      </c>
      <c r="M14" s="12">
        <v>0</v>
      </c>
      <c r="N14" s="12">
        <v>0</v>
      </c>
      <c r="O14" s="13">
        <f>650*2+680*10+77</f>
        <v>8177</v>
      </c>
      <c r="P14" s="14">
        <f t="shared" ref="P14:P17" si="0">SUM(C14:N14)</f>
        <v>4402</v>
      </c>
      <c r="Q14" s="15">
        <f t="shared" ref="Q14:Q17" si="1">P14/O14</f>
        <v>0.53833924422159718</v>
      </c>
    </row>
    <row r="15" spans="1:17" ht="20.100000000000001" customHeight="1" thickBot="1" x14ac:dyDescent="0.3">
      <c r="A15" s="16" t="s">
        <v>18</v>
      </c>
      <c r="B15" s="11">
        <v>138</v>
      </c>
      <c r="C15" s="12">
        <v>165</v>
      </c>
      <c r="D15" s="12">
        <v>169</v>
      </c>
      <c r="E15" s="12">
        <v>180</v>
      </c>
      <c r="F15" s="12">
        <v>170</v>
      </c>
      <c r="G15" s="12">
        <v>176</v>
      </c>
      <c r="H15" s="12">
        <v>168</v>
      </c>
      <c r="I15" s="12">
        <v>188</v>
      </c>
      <c r="J15" s="12">
        <v>212</v>
      </c>
      <c r="K15" s="12">
        <v>0</v>
      </c>
      <c r="L15" s="12">
        <v>0</v>
      </c>
      <c r="M15" s="12">
        <v>0</v>
      </c>
      <c r="N15" s="12">
        <v>0</v>
      </c>
      <c r="O15" s="13">
        <f t="shared" ref="O15:O16" si="2">B15*12</f>
        <v>1656</v>
      </c>
      <c r="P15" s="14">
        <f t="shared" si="0"/>
        <v>1428</v>
      </c>
      <c r="Q15" s="15">
        <f t="shared" si="1"/>
        <v>0.8623188405797102</v>
      </c>
    </row>
    <row r="16" spans="1:17" ht="20.100000000000001" customHeight="1" thickBot="1" x14ac:dyDescent="0.3">
      <c r="A16" s="16" t="s">
        <v>17</v>
      </c>
      <c r="B16" s="11">
        <v>150</v>
      </c>
      <c r="C16" s="12">
        <v>111</v>
      </c>
      <c r="D16" s="12">
        <v>192</v>
      </c>
      <c r="E16" s="12">
        <v>244</v>
      </c>
      <c r="F16" s="12">
        <v>306</v>
      </c>
      <c r="G16" s="12">
        <v>346</v>
      </c>
      <c r="H16" s="12">
        <v>311</v>
      </c>
      <c r="I16" s="12">
        <v>257</v>
      </c>
      <c r="J16" s="12">
        <v>285</v>
      </c>
      <c r="K16" s="12">
        <v>0</v>
      </c>
      <c r="L16" s="12">
        <v>0</v>
      </c>
      <c r="M16" s="12">
        <v>0</v>
      </c>
      <c r="N16" s="12">
        <v>0</v>
      </c>
      <c r="O16" s="13">
        <f t="shared" si="2"/>
        <v>1800</v>
      </c>
      <c r="P16" s="14">
        <f t="shared" si="0"/>
        <v>2052</v>
      </c>
      <c r="Q16" s="15">
        <f t="shared" si="1"/>
        <v>1.1399999999999999</v>
      </c>
    </row>
    <row r="17" spans="1:17" ht="20.100000000000001" customHeight="1" thickBot="1" x14ac:dyDescent="0.3">
      <c r="A17" s="16" t="s">
        <v>46</v>
      </c>
      <c r="B17" s="11">
        <v>12</v>
      </c>
      <c r="C17" s="12">
        <v>12</v>
      </c>
      <c r="D17" s="12">
        <v>11</v>
      </c>
      <c r="E17" s="12">
        <v>11</v>
      </c>
      <c r="F17" s="12">
        <v>9</v>
      </c>
      <c r="G17" s="12">
        <v>6</v>
      </c>
      <c r="H17" s="12">
        <v>9</v>
      </c>
      <c r="I17" s="12">
        <v>12</v>
      </c>
      <c r="J17" s="12">
        <v>7</v>
      </c>
      <c r="K17" s="12">
        <v>0</v>
      </c>
      <c r="L17" s="12">
        <v>0</v>
      </c>
      <c r="M17" s="12">
        <v>0</v>
      </c>
      <c r="N17" s="12">
        <v>0</v>
      </c>
      <c r="O17" s="13">
        <f>B17*12</f>
        <v>144</v>
      </c>
      <c r="P17" s="14">
        <f t="shared" si="0"/>
        <v>77</v>
      </c>
      <c r="Q17" s="15">
        <f t="shared" si="1"/>
        <v>0.53472222222222221</v>
      </c>
    </row>
    <row r="18" spans="1:17" ht="20.100000000000001" customHeight="1" thickBot="1" x14ac:dyDescent="0.3">
      <c r="A18" s="17" t="s">
        <v>29</v>
      </c>
      <c r="B18" s="11">
        <f t="shared" ref="B18:N18" si="3">SUM(B13:B17)</f>
        <v>1386</v>
      </c>
      <c r="C18" s="18">
        <f>SUM(C13:C17)</f>
        <v>1097</v>
      </c>
      <c r="D18" s="18">
        <f t="shared" si="3"/>
        <v>1195</v>
      </c>
      <c r="E18" s="18">
        <f t="shared" si="3"/>
        <v>1366</v>
      </c>
      <c r="F18" s="18">
        <f t="shared" si="3"/>
        <v>1390</v>
      </c>
      <c r="G18" s="18">
        <f>SUM(G13:G17)</f>
        <v>1460</v>
      </c>
      <c r="H18" s="18">
        <f>SUM(H13:H17)</f>
        <v>1361</v>
      </c>
      <c r="I18" s="18">
        <f t="shared" si="3"/>
        <v>1374</v>
      </c>
      <c r="J18" s="18">
        <f t="shared" si="3"/>
        <v>1437</v>
      </c>
      <c r="K18" s="18">
        <f t="shared" si="3"/>
        <v>0</v>
      </c>
      <c r="L18" s="18">
        <f t="shared" si="3"/>
        <v>0</v>
      </c>
      <c r="M18" s="18">
        <f t="shared" si="3"/>
        <v>0</v>
      </c>
      <c r="N18" s="18">
        <f t="shared" si="3"/>
        <v>0</v>
      </c>
      <c r="O18" s="13">
        <f>SUM(O13:O17)</f>
        <v>16577</v>
      </c>
      <c r="P18" s="14">
        <f t="shared" ref="P18" si="4">SUM(C18:N18)</f>
        <v>10680</v>
      </c>
      <c r="Q18" s="15">
        <f t="shared" ref="Q18" si="5">P18/O18</f>
        <v>0.64426615189720693</v>
      </c>
    </row>
    <row r="19" spans="1:17" ht="20.100000000000001" customHeight="1" x14ac:dyDescent="0.25">
      <c r="A19" s="19"/>
    </row>
    <row r="20" spans="1:17" ht="20.100000000000001" customHeight="1" thickBot="1" x14ac:dyDescent="0.3">
      <c r="A20" s="48" t="s">
        <v>21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</row>
    <row r="21" spans="1:17" ht="20.100000000000001" customHeight="1" thickBot="1" x14ac:dyDescent="0.3">
      <c r="A21" s="38"/>
      <c r="B21" s="46" t="s">
        <v>15</v>
      </c>
      <c r="C21" s="1" t="s">
        <v>0</v>
      </c>
      <c r="D21" s="1" t="s">
        <v>1</v>
      </c>
      <c r="E21" s="1" t="s">
        <v>2</v>
      </c>
      <c r="F21" s="1" t="s">
        <v>3</v>
      </c>
      <c r="G21" s="1" t="s">
        <v>4</v>
      </c>
      <c r="H21" s="1" t="s">
        <v>5</v>
      </c>
      <c r="I21" s="1" t="s">
        <v>6</v>
      </c>
      <c r="J21" s="1" t="s">
        <v>7</v>
      </c>
      <c r="K21" s="1" t="s">
        <v>8</v>
      </c>
      <c r="L21" s="1" t="s">
        <v>9</v>
      </c>
      <c r="M21" s="1" t="s">
        <v>10</v>
      </c>
      <c r="N21" s="1" t="s">
        <v>11</v>
      </c>
      <c r="O21" s="41" t="s">
        <v>42</v>
      </c>
      <c r="P21" s="42"/>
      <c r="Q21" s="43"/>
    </row>
    <row r="22" spans="1:17" ht="25.5" customHeight="1" thickBot="1" x14ac:dyDescent="0.3">
      <c r="A22" s="39"/>
      <c r="B22" s="47"/>
      <c r="C22" s="2" t="s">
        <v>13</v>
      </c>
      <c r="D22" s="2" t="s">
        <v>13</v>
      </c>
      <c r="E22" s="2" t="s">
        <v>13</v>
      </c>
      <c r="F22" s="2" t="s">
        <v>13</v>
      </c>
      <c r="G22" s="2" t="s">
        <v>13</v>
      </c>
      <c r="H22" s="2" t="s">
        <v>13</v>
      </c>
      <c r="I22" s="2" t="s">
        <v>13</v>
      </c>
      <c r="J22" s="2" t="s">
        <v>13</v>
      </c>
      <c r="K22" s="2" t="s">
        <v>13</v>
      </c>
      <c r="L22" s="2" t="s">
        <v>13</v>
      </c>
      <c r="M22" s="2" t="s">
        <v>13</v>
      </c>
      <c r="N22" s="2" t="s">
        <v>13</v>
      </c>
      <c r="O22" s="4" t="s">
        <v>12</v>
      </c>
      <c r="P22" s="2" t="s">
        <v>13</v>
      </c>
      <c r="Q22" s="2" t="s">
        <v>14</v>
      </c>
    </row>
    <row r="23" spans="1:17" ht="20.100000000000001" customHeight="1" thickBot="1" x14ac:dyDescent="0.3">
      <c r="A23" s="16" t="s">
        <v>22</v>
      </c>
      <c r="B23" s="18">
        <v>250</v>
      </c>
      <c r="C23" s="12">
        <v>183</v>
      </c>
      <c r="D23" s="12">
        <v>230</v>
      </c>
      <c r="E23" s="12">
        <v>244</v>
      </c>
      <c r="F23" s="12">
        <v>265</v>
      </c>
      <c r="G23" s="12">
        <v>211</v>
      </c>
      <c r="H23" s="12">
        <v>177</v>
      </c>
      <c r="I23" s="12">
        <v>220</v>
      </c>
      <c r="J23" s="12">
        <v>261</v>
      </c>
      <c r="K23" s="12">
        <v>0</v>
      </c>
      <c r="L23" s="12">
        <v>0</v>
      </c>
      <c r="M23" s="12">
        <v>0</v>
      </c>
      <c r="N23" s="12">
        <v>0</v>
      </c>
      <c r="O23" s="13">
        <f>B23*12</f>
        <v>3000</v>
      </c>
      <c r="P23" s="14">
        <f>SUM(C23:N23)</f>
        <v>1791</v>
      </c>
      <c r="Q23" s="15">
        <f>P23/O23</f>
        <v>0.59699999999999998</v>
      </c>
    </row>
    <row r="24" spans="1:17" ht="25.5" customHeight="1" thickBot="1" x14ac:dyDescent="0.3">
      <c r="A24" s="16" t="s">
        <v>23</v>
      </c>
      <c r="B24" s="21">
        <f>250+34</f>
        <v>284</v>
      </c>
      <c r="C24" s="12">
        <v>224</v>
      </c>
      <c r="D24" s="12">
        <v>287</v>
      </c>
      <c r="E24" s="12">
        <v>318</v>
      </c>
      <c r="F24" s="12">
        <v>268</v>
      </c>
      <c r="G24" s="12">
        <v>275</v>
      </c>
      <c r="H24" s="12">
        <f>275+34</f>
        <v>309</v>
      </c>
      <c r="I24" s="12">
        <f>334+33</f>
        <v>367</v>
      </c>
      <c r="J24" s="12">
        <f>328+24</f>
        <v>352</v>
      </c>
      <c r="K24" s="12">
        <v>0</v>
      </c>
      <c r="L24" s="12">
        <v>0</v>
      </c>
      <c r="M24" s="12">
        <v>0</v>
      </c>
      <c r="N24" s="12">
        <v>0</v>
      </c>
      <c r="O24" s="13">
        <f>250*12+167</f>
        <v>3167</v>
      </c>
      <c r="P24" s="14">
        <f>SUM(C24:N24)</f>
        <v>2400</v>
      </c>
      <c r="Q24" s="15">
        <f>P24/O24</f>
        <v>0.75781496684559524</v>
      </c>
    </row>
    <row r="25" spans="1:17" ht="20.100000000000001" customHeight="1" thickBot="1" x14ac:dyDescent="0.3">
      <c r="A25" s="17" t="s">
        <v>29</v>
      </c>
      <c r="B25" s="18">
        <f>B24+B23</f>
        <v>534</v>
      </c>
      <c r="C25" s="18">
        <f t="shared" ref="C25:N25" si="6">C24+C23</f>
        <v>407</v>
      </c>
      <c r="D25" s="18">
        <f>D24+D23</f>
        <v>517</v>
      </c>
      <c r="E25" s="18">
        <f t="shared" si="6"/>
        <v>562</v>
      </c>
      <c r="F25" s="18">
        <f t="shared" si="6"/>
        <v>533</v>
      </c>
      <c r="G25" s="18">
        <f>G24+G23</f>
        <v>486</v>
      </c>
      <c r="H25" s="18">
        <f t="shared" ref="H25" si="7">H24+H23</f>
        <v>486</v>
      </c>
      <c r="I25" s="18">
        <f t="shared" si="6"/>
        <v>587</v>
      </c>
      <c r="J25" s="18">
        <f t="shared" si="6"/>
        <v>613</v>
      </c>
      <c r="K25" s="18">
        <f t="shared" si="6"/>
        <v>0</v>
      </c>
      <c r="L25" s="18">
        <f t="shared" si="6"/>
        <v>0</v>
      </c>
      <c r="M25" s="18">
        <f t="shared" si="6"/>
        <v>0</v>
      </c>
      <c r="N25" s="18">
        <f t="shared" si="6"/>
        <v>0</v>
      </c>
      <c r="O25" s="13">
        <f>SUM(O23:O24)</f>
        <v>6167</v>
      </c>
      <c r="P25" s="14">
        <f>SUM(C25:N25)</f>
        <v>4191</v>
      </c>
      <c r="Q25" s="15">
        <f>P25/O25</f>
        <v>0.67958488730338895</v>
      </c>
    </row>
    <row r="26" spans="1:17" ht="20.100000000000001" customHeight="1" x14ac:dyDescent="0.25">
      <c r="A26" s="19"/>
    </row>
    <row r="27" spans="1:17" ht="20.100000000000001" customHeight="1" thickBot="1" x14ac:dyDescent="0.3">
      <c r="A27" s="48" t="s">
        <v>24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1:17" ht="20.100000000000001" customHeight="1" thickBot="1" x14ac:dyDescent="0.3">
      <c r="A28" s="38"/>
      <c r="B28" s="46" t="s">
        <v>15</v>
      </c>
      <c r="C28" s="1" t="s">
        <v>0</v>
      </c>
      <c r="D28" s="1" t="s">
        <v>1</v>
      </c>
      <c r="E28" s="1" t="s">
        <v>2</v>
      </c>
      <c r="F28" s="1" t="s">
        <v>3</v>
      </c>
      <c r="G28" s="1" t="s">
        <v>4</v>
      </c>
      <c r="H28" s="1" t="s">
        <v>5</v>
      </c>
      <c r="I28" s="1" t="s">
        <v>6</v>
      </c>
      <c r="J28" s="1" t="s">
        <v>7</v>
      </c>
      <c r="K28" s="1" t="s">
        <v>8</v>
      </c>
      <c r="L28" s="1" t="s">
        <v>9</v>
      </c>
      <c r="M28" s="1" t="s">
        <v>10</v>
      </c>
      <c r="N28" s="1" t="s">
        <v>11</v>
      </c>
      <c r="O28" s="41" t="s">
        <v>42</v>
      </c>
      <c r="P28" s="42"/>
      <c r="Q28" s="43"/>
    </row>
    <row r="29" spans="1:17" ht="27.75" customHeight="1" thickBot="1" x14ac:dyDescent="0.3">
      <c r="A29" s="39"/>
      <c r="B29" s="47"/>
      <c r="C29" s="2" t="s">
        <v>13</v>
      </c>
      <c r="D29" s="2" t="s">
        <v>13</v>
      </c>
      <c r="E29" s="2" t="s">
        <v>13</v>
      </c>
      <c r="F29" s="2" t="s">
        <v>13</v>
      </c>
      <c r="G29" s="2" t="s">
        <v>13</v>
      </c>
      <c r="H29" s="2" t="s">
        <v>13</v>
      </c>
      <c r="I29" s="2" t="s">
        <v>13</v>
      </c>
      <c r="J29" s="2" t="s">
        <v>13</v>
      </c>
      <c r="K29" s="2" t="s">
        <v>13</v>
      </c>
      <c r="L29" s="2" t="s">
        <v>13</v>
      </c>
      <c r="M29" s="2" t="s">
        <v>13</v>
      </c>
      <c r="N29" s="2" t="s">
        <v>13</v>
      </c>
      <c r="O29" s="4" t="s">
        <v>12</v>
      </c>
      <c r="P29" s="2" t="s">
        <v>13</v>
      </c>
      <c r="Q29" s="2" t="s">
        <v>14</v>
      </c>
    </row>
    <row r="30" spans="1:17" ht="20.100000000000001" customHeight="1" thickBot="1" x14ac:dyDescent="0.3">
      <c r="A30" s="16" t="s">
        <v>25</v>
      </c>
      <c r="B30" s="18">
        <v>11200</v>
      </c>
      <c r="C30" s="11">
        <v>8184</v>
      </c>
      <c r="D30" s="11">
        <v>8780</v>
      </c>
      <c r="E30" s="32">
        <v>10692</v>
      </c>
      <c r="F30" s="11">
        <v>9281</v>
      </c>
      <c r="G30" s="11">
        <v>9989</v>
      </c>
      <c r="H30" s="11">
        <v>10010</v>
      </c>
      <c r="I30" s="11">
        <v>10810</v>
      </c>
      <c r="J30" s="11">
        <v>12154</v>
      </c>
      <c r="K30" s="12">
        <v>0</v>
      </c>
      <c r="L30" s="12">
        <v>0</v>
      </c>
      <c r="M30" s="12">
        <v>0</v>
      </c>
      <c r="N30" s="12">
        <v>0</v>
      </c>
      <c r="O30" s="13">
        <f>B30*12</f>
        <v>134400</v>
      </c>
      <c r="P30" s="14">
        <f>SUM(C30:N30)</f>
        <v>79900</v>
      </c>
      <c r="Q30" s="15">
        <f>P30/O30</f>
        <v>0.59449404761904767</v>
      </c>
    </row>
    <row r="31" spans="1:17" ht="20.100000000000001" customHeight="1" thickBot="1" x14ac:dyDescent="0.3">
      <c r="A31" s="16" t="s">
        <v>26</v>
      </c>
      <c r="B31" s="18">
        <v>6670</v>
      </c>
      <c r="C31" s="11">
        <v>6167</v>
      </c>
      <c r="D31" s="11">
        <v>7375</v>
      </c>
      <c r="E31" s="32">
        <v>8344</v>
      </c>
      <c r="F31" s="11">
        <v>7783</v>
      </c>
      <c r="G31" s="11">
        <v>7761</v>
      </c>
      <c r="H31" s="11">
        <v>8212</v>
      </c>
      <c r="I31" s="11">
        <v>7782</v>
      </c>
      <c r="J31" s="11">
        <v>9429</v>
      </c>
      <c r="K31" s="12">
        <v>0</v>
      </c>
      <c r="L31" s="12">
        <v>0</v>
      </c>
      <c r="M31" s="12">
        <v>0</v>
      </c>
      <c r="N31" s="12">
        <v>0</v>
      </c>
      <c r="O31" s="13">
        <f t="shared" ref="O31:O33" si="8">B31*12</f>
        <v>80040</v>
      </c>
      <c r="P31" s="14">
        <f t="shared" ref="P31:P33" si="9">SUM(C31:N31)</f>
        <v>62853</v>
      </c>
      <c r="Q31" s="15">
        <f>P31/O31</f>
        <v>0.78526986506746632</v>
      </c>
    </row>
    <row r="32" spans="1:17" ht="20.100000000000001" customHeight="1" thickBot="1" x14ac:dyDescent="0.3">
      <c r="A32" s="16" t="s">
        <v>27</v>
      </c>
      <c r="B32" s="18">
        <v>3000</v>
      </c>
      <c r="C32" s="11">
        <v>2487</v>
      </c>
      <c r="D32" s="11">
        <v>2432</v>
      </c>
      <c r="E32" s="32">
        <v>3100</v>
      </c>
      <c r="F32" s="11">
        <v>2311</v>
      </c>
      <c r="G32" s="11">
        <v>2522</v>
      </c>
      <c r="H32" s="11">
        <v>2245</v>
      </c>
      <c r="I32" s="11">
        <v>2403</v>
      </c>
      <c r="J32" s="11">
        <v>2553</v>
      </c>
      <c r="K32" s="12">
        <v>0</v>
      </c>
      <c r="L32" s="12">
        <v>0</v>
      </c>
      <c r="M32" s="12">
        <v>0</v>
      </c>
      <c r="N32" s="12">
        <v>0</v>
      </c>
      <c r="O32" s="13">
        <f t="shared" si="8"/>
        <v>36000</v>
      </c>
      <c r="P32" s="14">
        <f t="shared" si="9"/>
        <v>20053</v>
      </c>
      <c r="Q32" s="15">
        <f t="shared" ref="Q32:Q33" si="10">P32/O32</f>
        <v>0.55702777777777779</v>
      </c>
    </row>
    <row r="33" spans="1:18" ht="20.100000000000001" customHeight="1" thickBot="1" x14ac:dyDescent="0.3">
      <c r="A33" s="16" t="s">
        <v>28</v>
      </c>
      <c r="B33" s="18">
        <v>200</v>
      </c>
      <c r="C33" s="12">
        <v>153</v>
      </c>
      <c r="D33" s="11">
        <v>176</v>
      </c>
      <c r="E33" s="12">
        <v>137</v>
      </c>
      <c r="F33" s="11">
        <v>144</v>
      </c>
      <c r="G33" s="11">
        <v>107</v>
      </c>
      <c r="H33" s="11">
        <v>121</v>
      </c>
      <c r="I33" s="12">
        <v>161</v>
      </c>
      <c r="J33" s="11">
        <v>133</v>
      </c>
      <c r="K33" s="12">
        <v>0</v>
      </c>
      <c r="L33" s="12">
        <v>0</v>
      </c>
      <c r="M33" s="12">
        <v>0</v>
      </c>
      <c r="N33" s="12">
        <v>0</v>
      </c>
      <c r="O33" s="13">
        <f t="shared" si="8"/>
        <v>2400</v>
      </c>
      <c r="P33" s="14">
        <f t="shared" si="9"/>
        <v>1132</v>
      </c>
      <c r="Q33" s="15">
        <f t="shared" si="10"/>
        <v>0.47166666666666668</v>
      </c>
    </row>
    <row r="34" spans="1:18" ht="20.100000000000001" customHeight="1" thickBot="1" x14ac:dyDescent="0.3">
      <c r="A34" s="17" t="s">
        <v>29</v>
      </c>
      <c r="B34" s="18">
        <f>B31+B30+B32+B33</f>
        <v>21070</v>
      </c>
      <c r="C34" s="18">
        <f>C31+C30+C32+C33</f>
        <v>16991</v>
      </c>
      <c r="D34" s="18">
        <f>D31+D30+D32+D33</f>
        <v>18763</v>
      </c>
      <c r="E34" s="18">
        <f t="shared" ref="E34:N34" si="11">E31+E30+E32+E33</f>
        <v>22273</v>
      </c>
      <c r="F34" s="18">
        <f t="shared" si="11"/>
        <v>19519</v>
      </c>
      <c r="G34" s="18">
        <f>G31+G30+G32+G33</f>
        <v>20379</v>
      </c>
      <c r="H34" s="18">
        <f t="shared" ref="H34" si="12">H31+H30+H32+H33</f>
        <v>20588</v>
      </c>
      <c r="I34" s="18">
        <f t="shared" si="11"/>
        <v>21156</v>
      </c>
      <c r="J34" s="18">
        <f t="shared" si="11"/>
        <v>24269</v>
      </c>
      <c r="K34" s="18">
        <f t="shared" si="11"/>
        <v>0</v>
      </c>
      <c r="L34" s="18">
        <f t="shared" si="11"/>
        <v>0</v>
      </c>
      <c r="M34" s="18">
        <f t="shared" si="11"/>
        <v>0</v>
      </c>
      <c r="N34" s="18">
        <f t="shared" si="11"/>
        <v>0</v>
      </c>
      <c r="O34" s="13">
        <f>B34*12</f>
        <v>252840</v>
      </c>
      <c r="P34" s="14">
        <f t="shared" ref="P34" si="13">SUM(C34:N34)</f>
        <v>163938</v>
      </c>
      <c r="Q34" s="15">
        <f>P34/O34</f>
        <v>0.64838633127669676</v>
      </c>
    </row>
    <row r="35" spans="1:18" ht="20.100000000000001" customHeight="1" x14ac:dyDescent="0.25">
      <c r="A35" s="19"/>
    </row>
    <row r="36" spans="1:18" ht="20.100000000000001" customHeight="1" thickBot="1" x14ac:dyDescent="0.3">
      <c r="A36" s="48" t="s">
        <v>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5" t="s">
        <v>43</v>
      </c>
    </row>
    <row r="37" spans="1:18" ht="20.100000000000001" customHeight="1" thickBot="1" x14ac:dyDescent="0.3">
      <c r="A37" s="38"/>
      <c r="B37" s="46" t="s">
        <v>15</v>
      </c>
      <c r="C37" s="1" t="s">
        <v>0</v>
      </c>
      <c r="D37" s="1" t="s">
        <v>1</v>
      </c>
      <c r="E37" s="1" t="s">
        <v>2</v>
      </c>
      <c r="F37" s="1" t="s">
        <v>3</v>
      </c>
      <c r="G37" s="1" t="s">
        <v>4</v>
      </c>
      <c r="H37" s="1" t="s">
        <v>5</v>
      </c>
      <c r="I37" s="1" t="s">
        <v>6</v>
      </c>
      <c r="J37" s="1" t="s">
        <v>7</v>
      </c>
      <c r="K37" s="1" t="s">
        <v>8</v>
      </c>
      <c r="L37" s="1" t="s">
        <v>9</v>
      </c>
      <c r="M37" s="1" t="s">
        <v>10</v>
      </c>
      <c r="N37" s="1" t="s">
        <v>11</v>
      </c>
      <c r="O37" s="41" t="s">
        <v>42</v>
      </c>
      <c r="P37" s="42"/>
      <c r="Q37" s="43"/>
    </row>
    <row r="38" spans="1:18" ht="27" customHeight="1" thickBot="1" x14ac:dyDescent="0.3">
      <c r="A38" s="39"/>
      <c r="B38" s="47"/>
      <c r="C38" s="2" t="s">
        <v>13</v>
      </c>
      <c r="D38" s="2" t="s">
        <v>13</v>
      </c>
      <c r="E38" s="2" t="s">
        <v>13</v>
      </c>
      <c r="F38" s="2" t="s">
        <v>13</v>
      </c>
      <c r="G38" s="2" t="s">
        <v>13</v>
      </c>
      <c r="H38" s="2" t="s">
        <v>13</v>
      </c>
      <c r="I38" s="2" t="s">
        <v>13</v>
      </c>
      <c r="J38" s="2" t="s">
        <v>13</v>
      </c>
      <c r="K38" s="2" t="s">
        <v>13</v>
      </c>
      <c r="L38" s="2" t="s">
        <v>13</v>
      </c>
      <c r="M38" s="2" t="s">
        <v>13</v>
      </c>
      <c r="N38" s="2" t="s">
        <v>13</v>
      </c>
      <c r="O38" s="4" t="s">
        <v>12</v>
      </c>
      <c r="P38" s="2" t="s">
        <v>13</v>
      </c>
      <c r="Q38" s="2" t="s">
        <v>14</v>
      </c>
    </row>
    <row r="39" spans="1:18" ht="20.100000000000001" customHeight="1" thickBot="1" x14ac:dyDescent="0.3">
      <c r="A39" s="16" t="s">
        <v>30</v>
      </c>
      <c r="B39" s="18">
        <v>1700</v>
      </c>
      <c r="C39" s="11">
        <v>1544</v>
      </c>
      <c r="D39" s="11">
        <v>1503</v>
      </c>
      <c r="E39" s="11">
        <v>1725</v>
      </c>
      <c r="F39" s="11">
        <v>1712</v>
      </c>
      <c r="G39" s="11">
        <v>1739</v>
      </c>
      <c r="H39" s="11">
        <v>1656</v>
      </c>
      <c r="I39" s="11">
        <v>1654</v>
      </c>
      <c r="J39" s="11">
        <v>1674</v>
      </c>
      <c r="K39" s="11">
        <v>0</v>
      </c>
      <c r="L39" s="11">
        <v>0</v>
      </c>
      <c r="M39" s="11">
        <v>0</v>
      </c>
      <c r="N39" s="11">
        <v>0</v>
      </c>
      <c r="O39" s="13">
        <f>B39*12</f>
        <v>20400</v>
      </c>
      <c r="P39" s="14">
        <f>SUM(C39:N39)</f>
        <v>13207</v>
      </c>
      <c r="Q39" s="15">
        <f>P39/O39</f>
        <v>0.64740196078431378</v>
      </c>
    </row>
    <row r="40" spans="1:18" ht="20.100000000000001" customHeight="1" thickBot="1" x14ac:dyDescent="0.3">
      <c r="A40" s="17" t="s">
        <v>29</v>
      </c>
      <c r="B40" s="18">
        <f>B39</f>
        <v>1700</v>
      </c>
      <c r="C40" s="18">
        <f t="shared" ref="C40:P40" si="14">C39</f>
        <v>1544</v>
      </c>
      <c r="D40" s="18">
        <f t="shared" si="14"/>
        <v>1503</v>
      </c>
      <c r="E40" s="18">
        <f t="shared" si="14"/>
        <v>1725</v>
      </c>
      <c r="F40" s="18">
        <f t="shared" si="14"/>
        <v>1712</v>
      </c>
      <c r="G40" s="18">
        <f t="shared" si="14"/>
        <v>1739</v>
      </c>
      <c r="H40" s="18">
        <f t="shared" ref="H40" si="15">H39</f>
        <v>1656</v>
      </c>
      <c r="I40" s="18">
        <f t="shared" si="14"/>
        <v>1654</v>
      </c>
      <c r="J40" s="18">
        <f t="shared" si="14"/>
        <v>1674</v>
      </c>
      <c r="K40" s="18">
        <f t="shared" si="14"/>
        <v>0</v>
      </c>
      <c r="L40" s="18">
        <f t="shared" si="14"/>
        <v>0</v>
      </c>
      <c r="M40" s="18">
        <f t="shared" si="14"/>
        <v>0</v>
      </c>
      <c r="N40" s="18">
        <f t="shared" si="14"/>
        <v>0</v>
      </c>
      <c r="O40" s="13">
        <f>B40*12</f>
        <v>20400</v>
      </c>
      <c r="P40" s="14">
        <f t="shared" si="14"/>
        <v>13207</v>
      </c>
      <c r="Q40" s="15">
        <f>P40/O40</f>
        <v>0.64740196078431378</v>
      </c>
    </row>
    <row r="41" spans="1:18" ht="20.100000000000001" customHeight="1" x14ac:dyDescent="0.25">
      <c r="A41" s="19"/>
    </row>
    <row r="42" spans="1:18" ht="20.100000000000001" customHeight="1" thickBot="1" x14ac:dyDescent="0.3">
      <c r="A42" s="48" t="s">
        <v>38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</row>
    <row r="43" spans="1:18" ht="20.100000000000001" customHeight="1" thickBot="1" x14ac:dyDescent="0.3">
      <c r="A43" s="38"/>
      <c r="B43" s="46" t="s">
        <v>15</v>
      </c>
      <c r="C43" s="1" t="s">
        <v>0</v>
      </c>
      <c r="D43" s="1" t="s">
        <v>1</v>
      </c>
      <c r="E43" s="1" t="s">
        <v>2</v>
      </c>
      <c r="F43" s="1" t="s">
        <v>3</v>
      </c>
      <c r="G43" s="1" t="s">
        <v>4</v>
      </c>
      <c r="H43" s="1" t="s">
        <v>5</v>
      </c>
      <c r="I43" s="1" t="s">
        <v>6</v>
      </c>
      <c r="J43" s="1" t="s">
        <v>7</v>
      </c>
      <c r="K43" s="1" t="s">
        <v>8</v>
      </c>
      <c r="L43" s="1" t="s">
        <v>9</v>
      </c>
      <c r="M43" s="1" t="s">
        <v>10</v>
      </c>
      <c r="N43" s="1" t="s">
        <v>11</v>
      </c>
      <c r="O43" s="41" t="s">
        <v>42</v>
      </c>
      <c r="P43" s="42"/>
      <c r="Q43" s="43"/>
    </row>
    <row r="44" spans="1:18" ht="25.5" customHeight="1" thickBot="1" x14ac:dyDescent="0.3">
      <c r="A44" s="39"/>
      <c r="B44" s="47"/>
      <c r="C44" s="2" t="s">
        <v>13</v>
      </c>
      <c r="D44" s="2" t="s">
        <v>13</v>
      </c>
      <c r="E44" s="2" t="s">
        <v>13</v>
      </c>
      <c r="F44" s="2" t="s">
        <v>13</v>
      </c>
      <c r="G44" s="2" t="s">
        <v>13</v>
      </c>
      <c r="H44" s="2" t="s">
        <v>13</v>
      </c>
      <c r="I44" s="2" t="s">
        <v>13</v>
      </c>
      <c r="J44" s="2" t="s">
        <v>13</v>
      </c>
      <c r="K44" s="2" t="s">
        <v>13</v>
      </c>
      <c r="L44" s="2" t="s">
        <v>13</v>
      </c>
      <c r="M44" s="2" t="s">
        <v>13</v>
      </c>
      <c r="N44" s="2" t="s">
        <v>13</v>
      </c>
      <c r="O44" s="4" t="s">
        <v>12</v>
      </c>
      <c r="P44" s="2" t="s">
        <v>13</v>
      </c>
      <c r="Q44" s="2" t="s">
        <v>14</v>
      </c>
    </row>
    <row r="45" spans="1:18" ht="20.100000000000001" customHeight="1" thickBot="1" x14ac:dyDescent="0.3">
      <c r="A45" s="16" t="s">
        <v>39</v>
      </c>
      <c r="B45" s="18">
        <v>3960</v>
      </c>
      <c r="C45" s="11">
        <v>4081</v>
      </c>
      <c r="D45" s="11">
        <v>3614</v>
      </c>
      <c r="E45" s="11">
        <v>3900</v>
      </c>
      <c r="F45" s="11">
        <v>3857</v>
      </c>
      <c r="G45" s="11">
        <v>3832</v>
      </c>
      <c r="H45" s="11">
        <v>3793</v>
      </c>
      <c r="I45" s="11">
        <v>3937</v>
      </c>
      <c r="J45" s="11">
        <v>3851</v>
      </c>
      <c r="K45" s="12">
        <v>0</v>
      </c>
      <c r="L45" s="12">
        <v>0</v>
      </c>
      <c r="M45" s="12">
        <v>0</v>
      </c>
      <c r="N45" s="12">
        <v>0</v>
      </c>
      <c r="O45" s="14">
        <f>B45*12</f>
        <v>47520</v>
      </c>
      <c r="P45" s="14">
        <f>SUM(C45:N45)</f>
        <v>30865</v>
      </c>
      <c r="Q45" s="15">
        <f>P45/O45</f>
        <v>0.6495159932659933</v>
      </c>
    </row>
    <row r="46" spans="1:18" ht="20.100000000000001" customHeight="1" thickBot="1" x14ac:dyDescent="0.3">
      <c r="A46" s="17" t="s">
        <v>29</v>
      </c>
      <c r="B46" s="18">
        <f>B45</f>
        <v>3960</v>
      </c>
      <c r="C46" s="18">
        <f>C45</f>
        <v>4081</v>
      </c>
      <c r="D46" s="18">
        <f t="shared" ref="D46:N46" si="16">D45</f>
        <v>3614</v>
      </c>
      <c r="E46" s="18">
        <f t="shared" si="16"/>
        <v>3900</v>
      </c>
      <c r="F46" s="18">
        <f t="shared" si="16"/>
        <v>3857</v>
      </c>
      <c r="G46" s="18">
        <f>G45</f>
        <v>3832</v>
      </c>
      <c r="H46" s="18">
        <f t="shared" ref="H46" si="17">H45</f>
        <v>3793</v>
      </c>
      <c r="I46" s="18">
        <f t="shared" si="16"/>
        <v>3937</v>
      </c>
      <c r="J46" s="18">
        <f t="shared" si="16"/>
        <v>3851</v>
      </c>
      <c r="K46" s="18">
        <f t="shared" si="16"/>
        <v>0</v>
      </c>
      <c r="L46" s="18">
        <f t="shared" si="16"/>
        <v>0</v>
      </c>
      <c r="M46" s="18">
        <f t="shared" si="16"/>
        <v>0</v>
      </c>
      <c r="N46" s="18">
        <f t="shared" si="16"/>
        <v>0</v>
      </c>
      <c r="O46" s="14">
        <f>B46*12</f>
        <v>47520</v>
      </c>
      <c r="P46" s="14">
        <f>P45</f>
        <v>30865</v>
      </c>
      <c r="Q46" s="15">
        <f>P46/O46</f>
        <v>0.6495159932659933</v>
      </c>
    </row>
    <row r="47" spans="1:18" ht="20.100000000000001" customHeight="1" x14ac:dyDescent="0.25">
      <c r="A47" s="19"/>
    </row>
    <row r="48" spans="1:18" ht="20.100000000000001" customHeight="1" thickBot="1" x14ac:dyDescent="0.3">
      <c r="A48" s="48" t="s">
        <v>31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</row>
    <row r="49" spans="1:17" ht="20.100000000000001" customHeight="1" thickBot="1" x14ac:dyDescent="0.3">
      <c r="A49" s="38"/>
      <c r="B49" s="46" t="s">
        <v>15</v>
      </c>
      <c r="C49" s="1" t="s">
        <v>0</v>
      </c>
      <c r="D49" s="1" t="s">
        <v>1</v>
      </c>
      <c r="E49" s="1" t="s">
        <v>2</v>
      </c>
      <c r="F49" s="1" t="s">
        <v>3</v>
      </c>
      <c r="G49" s="1" t="s">
        <v>4</v>
      </c>
      <c r="H49" s="1" t="s">
        <v>5</v>
      </c>
      <c r="I49" s="1" t="s">
        <v>6</v>
      </c>
      <c r="J49" s="1" t="s">
        <v>7</v>
      </c>
      <c r="K49" s="1" t="s">
        <v>8</v>
      </c>
      <c r="L49" s="1" t="s">
        <v>9</v>
      </c>
      <c r="M49" s="1" t="s">
        <v>10</v>
      </c>
      <c r="N49" s="1" t="s">
        <v>11</v>
      </c>
      <c r="O49" s="41" t="s">
        <v>42</v>
      </c>
      <c r="P49" s="42"/>
      <c r="Q49" s="43"/>
    </row>
    <row r="50" spans="1:17" ht="30.75" customHeight="1" thickBot="1" x14ac:dyDescent="0.3">
      <c r="A50" s="39"/>
      <c r="B50" s="47"/>
      <c r="C50" s="2" t="s">
        <v>13</v>
      </c>
      <c r="D50" s="2" t="s">
        <v>13</v>
      </c>
      <c r="E50" s="2" t="s">
        <v>13</v>
      </c>
      <c r="F50" s="2" t="s">
        <v>13</v>
      </c>
      <c r="G50" s="2" t="s">
        <v>13</v>
      </c>
      <c r="H50" s="2" t="s">
        <v>13</v>
      </c>
      <c r="I50" s="2" t="s">
        <v>13</v>
      </c>
      <c r="J50" s="2" t="s">
        <v>13</v>
      </c>
      <c r="K50" s="2" t="s">
        <v>13</v>
      </c>
      <c r="L50" s="2" t="s">
        <v>13</v>
      </c>
      <c r="M50" s="2" t="s">
        <v>13</v>
      </c>
      <c r="N50" s="2" t="s">
        <v>13</v>
      </c>
      <c r="O50" s="4" t="s">
        <v>12</v>
      </c>
      <c r="P50" s="2" t="s">
        <v>13</v>
      </c>
      <c r="Q50" s="2" t="s">
        <v>14</v>
      </c>
    </row>
    <row r="51" spans="1:17" ht="20.100000000000001" customHeight="1" thickBot="1" x14ac:dyDescent="0.3">
      <c r="A51" s="16" t="s">
        <v>32</v>
      </c>
      <c r="B51" s="21">
        <v>180</v>
      </c>
      <c r="C51" s="12">
        <v>155</v>
      </c>
      <c r="D51" s="12">
        <v>182</v>
      </c>
      <c r="E51" s="12">
        <v>156</v>
      </c>
      <c r="F51" s="12">
        <v>128</v>
      </c>
      <c r="G51" s="12">
        <v>137</v>
      </c>
      <c r="H51" s="12">
        <v>278</v>
      </c>
      <c r="I51" s="12">
        <v>252</v>
      </c>
      <c r="J51" s="12">
        <v>299</v>
      </c>
      <c r="K51" s="12">
        <v>0</v>
      </c>
      <c r="L51" s="12">
        <v>0</v>
      </c>
      <c r="M51" s="12">
        <v>0</v>
      </c>
      <c r="N51" s="12">
        <v>0</v>
      </c>
      <c r="O51" s="13">
        <f>B51*12</f>
        <v>2160</v>
      </c>
      <c r="P51" s="14">
        <f>SUM(C51:N51)</f>
        <v>1587</v>
      </c>
      <c r="Q51" s="15">
        <f>P51/O51</f>
        <v>0.73472222222222228</v>
      </c>
    </row>
    <row r="52" spans="1:17" ht="20.100000000000001" customHeight="1" thickBot="1" x14ac:dyDescent="0.3">
      <c r="A52" s="17" t="s">
        <v>29</v>
      </c>
      <c r="B52" s="21">
        <f>B51</f>
        <v>180</v>
      </c>
      <c r="C52" s="18">
        <f t="shared" ref="C52:N52" si="18">C51</f>
        <v>155</v>
      </c>
      <c r="D52" s="18">
        <f t="shared" si="18"/>
        <v>182</v>
      </c>
      <c r="E52" s="18">
        <f t="shared" si="18"/>
        <v>156</v>
      </c>
      <c r="F52" s="18">
        <f t="shared" si="18"/>
        <v>128</v>
      </c>
      <c r="G52" s="18">
        <f t="shared" si="18"/>
        <v>137</v>
      </c>
      <c r="H52" s="18">
        <f t="shared" ref="H52" si="19">H51</f>
        <v>278</v>
      </c>
      <c r="I52" s="18">
        <f t="shared" si="18"/>
        <v>252</v>
      </c>
      <c r="J52" s="18">
        <f t="shared" si="18"/>
        <v>299</v>
      </c>
      <c r="K52" s="18">
        <f t="shared" si="18"/>
        <v>0</v>
      </c>
      <c r="L52" s="18">
        <f t="shared" si="18"/>
        <v>0</v>
      </c>
      <c r="M52" s="18">
        <f t="shared" si="18"/>
        <v>0</v>
      </c>
      <c r="N52" s="18">
        <f t="shared" si="18"/>
        <v>0</v>
      </c>
      <c r="O52" s="13">
        <f>B52*12</f>
        <v>2160</v>
      </c>
      <c r="P52" s="14">
        <f>P51</f>
        <v>1587</v>
      </c>
      <c r="Q52" s="15">
        <f>P52/O52</f>
        <v>0.73472222222222228</v>
      </c>
    </row>
    <row r="53" spans="1:17" ht="20.100000000000001" customHeight="1" x14ac:dyDescent="0.25">
      <c r="A53" s="19"/>
    </row>
    <row r="54" spans="1:17" ht="20.100000000000001" customHeight="1" thickBot="1" x14ac:dyDescent="0.3">
      <c r="A54" s="54" t="s">
        <v>34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</row>
    <row r="55" spans="1:17" ht="20.100000000000001" customHeight="1" thickBot="1" x14ac:dyDescent="0.3">
      <c r="A55" s="52"/>
      <c r="B55" s="44" t="s">
        <v>15</v>
      </c>
      <c r="C55" s="3" t="s">
        <v>0</v>
      </c>
      <c r="D55" s="3" t="s">
        <v>1</v>
      </c>
      <c r="E55" s="3" t="s">
        <v>2</v>
      </c>
      <c r="F55" s="3" t="s">
        <v>3</v>
      </c>
      <c r="G55" s="3" t="s">
        <v>4</v>
      </c>
      <c r="H55" s="3" t="s">
        <v>5</v>
      </c>
      <c r="I55" s="3" t="s">
        <v>6</v>
      </c>
      <c r="J55" s="3" t="s">
        <v>7</v>
      </c>
      <c r="K55" s="3" t="s">
        <v>8</v>
      </c>
      <c r="L55" s="3" t="s">
        <v>9</v>
      </c>
      <c r="M55" s="3" t="s">
        <v>10</v>
      </c>
      <c r="N55" s="3" t="s">
        <v>11</v>
      </c>
      <c r="O55" s="49" t="s">
        <v>42</v>
      </c>
      <c r="P55" s="50"/>
      <c r="Q55" s="51"/>
    </row>
    <row r="56" spans="1:17" ht="25.5" customHeight="1" thickBot="1" x14ac:dyDescent="0.3">
      <c r="A56" s="53"/>
      <c r="B56" s="45"/>
      <c r="C56" s="4" t="s">
        <v>13</v>
      </c>
      <c r="D56" s="4" t="s">
        <v>13</v>
      </c>
      <c r="E56" s="4" t="s">
        <v>13</v>
      </c>
      <c r="F56" s="4" t="s">
        <v>13</v>
      </c>
      <c r="G56" s="4" t="s">
        <v>13</v>
      </c>
      <c r="H56" s="4" t="s">
        <v>13</v>
      </c>
      <c r="I56" s="4" t="s">
        <v>13</v>
      </c>
      <c r="J56" s="4" t="s">
        <v>13</v>
      </c>
      <c r="K56" s="4" t="s">
        <v>13</v>
      </c>
      <c r="L56" s="4" t="s">
        <v>13</v>
      </c>
      <c r="M56" s="4" t="s">
        <v>13</v>
      </c>
      <c r="N56" s="4" t="s">
        <v>13</v>
      </c>
      <c r="O56" s="4" t="s">
        <v>12</v>
      </c>
      <c r="P56" s="4" t="s">
        <v>13</v>
      </c>
      <c r="Q56" s="4" t="s">
        <v>14</v>
      </c>
    </row>
    <row r="57" spans="1:17" ht="20.100000000000001" customHeight="1" thickBot="1" x14ac:dyDescent="0.3">
      <c r="A57" s="10" t="s">
        <v>30</v>
      </c>
      <c r="B57" s="12">
        <v>200</v>
      </c>
      <c r="C57" s="12">
        <v>138</v>
      </c>
      <c r="D57" s="12">
        <v>106</v>
      </c>
      <c r="E57" s="12">
        <v>209</v>
      </c>
      <c r="F57" s="12">
        <v>159</v>
      </c>
      <c r="G57" s="12">
        <v>203</v>
      </c>
      <c r="H57" s="12">
        <v>214</v>
      </c>
      <c r="I57" s="12">
        <v>197</v>
      </c>
      <c r="J57" s="12">
        <v>288</v>
      </c>
      <c r="K57" s="12">
        <v>0</v>
      </c>
      <c r="L57" s="12">
        <v>0</v>
      </c>
      <c r="M57" s="12">
        <v>0</v>
      </c>
      <c r="N57" s="12">
        <v>0</v>
      </c>
      <c r="O57" s="13">
        <f>B57*12</f>
        <v>2400</v>
      </c>
      <c r="P57" s="13">
        <f>SUM(C57:N57)</f>
        <v>1514</v>
      </c>
      <c r="Q57" s="23">
        <f>P57/O57</f>
        <v>0.63083333333333336</v>
      </c>
    </row>
    <row r="58" spans="1:17" ht="19.5" customHeight="1" thickBot="1" x14ac:dyDescent="0.3">
      <c r="A58" s="24" t="s">
        <v>40</v>
      </c>
      <c r="B58" s="12">
        <f>B57</f>
        <v>200</v>
      </c>
      <c r="C58" s="11">
        <f t="shared" ref="C58:P58" si="20">C57</f>
        <v>138</v>
      </c>
      <c r="D58" s="11">
        <f t="shared" si="20"/>
        <v>106</v>
      </c>
      <c r="E58" s="11">
        <f t="shared" si="20"/>
        <v>209</v>
      </c>
      <c r="F58" s="11">
        <f t="shared" si="20"/>
        <v>159</v>
      </c>
      <c r="G58" s="11">
        <f t="shared" si="20"/>
        <v>203</v>
      </c>
      <c r="H58" s="11">
        <f t="shared" si="20"/>
        <v>214</v>
      </c>
      <c r="I58" s="11">
        <f t="shared" si="20"/>
        <v>197</v>
      </c>
      <c r="J58" s="11">
        <f t="shared" si="20"/>
        <v>288</v>
      </c>
      <c r="K58" s="11">
        <f t="shared" si="20"/>
        <v>0</v>
      </c>
      <c r="L58" s="11">
        <f t="shared" si="20"/>
        <v>0</v>
      </c>
      <c r="M58" s="11">
        <f t="shared" si="20"/>
        <v>0</v>
      </c>
      <c r="N58" s="11">
        <f t="shared" si="20"/>
        <v>0</v>
      </c>
      <c r="O58" s="13">
        <f>B58*12</f>
        <v>2400</v>
      </c>
      <c r="P58" s="13">
        <f t="shared" si="20"/>
        <v>1514</v>
      </c>
      <c r="Q58" s="23">
        <f>P58/O58</f>
        <v>0.63083333333333336</v>
      </c>
    </row>
    <row r="59" spans="1:17" ht="20.100000000000001" customHeight="1" x14ac:dyDescent="0.25">
      <c r="A59" s="19"/>
    </row>
    <row r="60" spans="1:17" ht="20.100000000000001" customHeight="1" thickBot="1" x14ac:dyDescent="0.3">
      <c r="A60" s="48" t="s">
        <v>35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</row>
    <row r="61" spans="1:17" ht="20.100000000000001" customHeight="1" thickBot="1" x14ac:dyDescent="0.3">
      <c r="A61" s="38"/>
      <c r="B61" s="46" t="s">
        <v>15</v>
      </c>
      <c r="C61" s="1" t="s">
        <v>0</v>
      </c>
      <c r="D61" s="1" t="s">
        <v>1</v>
      </c>
      <c r="E61" s="1" t="s">
        <v>2</v>
      </c>
      <c r="F61" s="1" t="s">
        <v>3</v>
      </c>
      <c r="G61" s="1" t="s">
        <v>4</v>
      </c>
      <c r="H61" s="1" t="s">
        <v>5</v>
      </c>
      <c r="I61" s="1" t="s">
        <v>6</v>
      </c>
      <c r="J61" s="1" t="s">
        <v>7</v>
      </c>
      <c r="K61" s="1" t="s">
        <v>8</v>
      </c>
      <c r="L61" s="1" t="s">
        <v>9</v>
      </c>
      <c r="M61" s="1" t="s">
        <v>10</v>
      </c>
      <c r="N61" s="1" t="s">
        <v>11</v>
      </c>
      <c r="O61" s="41" t="s">
        <v>42</v>
      </c>
      <c r="P61" s="42"/>
      <c r="Q61" s="43"/>
    </row>
    <row r="62" spans="1:17" ht="25.5" customHeight="1" thickBot="1" x14ac:dyDescent="0.3">
      <c r="A62" s="39"/>
      <c r="B62" s="47"/>
      <c r="C62" s="2" t="s">
        <v>13</v>
      </c>
      <c r="D62" s="2" t="s">
        <v>13</v>
      </c>
      <c r="E62" s="2" t="s">
        <v>13</v>
      </c>
      <c r="F62" s="2" t="s">
        <v>13</v>
      </c>
      <c r="G62" s="2" t="s">
        <v>13</v>
      </c>
      <c r="H62" s="2" t="s">
        <v>13</v>
      </c>
      <c r="I62" s="2" t="s">
        <v>13</v>
      </c>
      <c r="J62" s="2" t="s">
        <v>13</v>
      </c>
      <c r="K62" s="2" t="s">
        <v>13</v>
      </c>
      <c r="L62" s="2" t="s">
        <v>13</v>
      </c>
      <c r="M62" s="2" t="s">
        <v>13</v>
      </c>
      <c r="N62" s="2" t="s">
        <v>13</v>
      </c>
      <c r="O62" s="4" t="s">
        <v>12</v>
      </c>
      <c r="P62" s="2" t="s">
        <v>13</v>
      </c>
      <c r="Q62" s="2" t="s">
        <v>14</v>
      </c>
    </row>
    <row r="63" spans="1:17" ht="20.25" customHeight="1" thickBot="1" x14ac:dyDescent="0.3">
      <c r="A63" s="16" t="s">
        <v>30</v>
      </c>
      <c r="B63" s="21">
        <v>120</v>
      </c>
      <c r="C63" s="12">
        <v>95</v>
      </c>
      <c r="D63" s="12">
        <v>118</v>
      </c>
      <c r="E63" s="12">
        <v>136</v>
      </c>
      <c r="F63" s="12">
        <v>116</v>
      </c>
      <c r="G63" s="12">
        <v>121</v>
      </c>
      <c r="H63" s="12">
        <v>122</v>
      </c>
      <c r="I63" s="12">
        <v>133</v>
      </c>
      <c r="J63" s="12">
        <v>116</v>
      </c>
      <c r="K63" s="12">
        <v>0</v>
      </c>
      <c r="L63" s="12">
        <v>0</v>
      </c>
      <c r="M63" s="12">
        <v>0</v>
      </c>
      <c r="N63" s="12">
        <v>0</v>
      </c>
      <c r="O63" s="13">
        <f>B63*12</f>
        <v>1440</v>
      </c>
      <c r="P63" s="14">
        <f>SUM(C63:N63)</f>
        <v>957</v>
      </c>
      <c r="Q63" s="15">
        <f>P63/O63</f>
        <v>0.6645833333333333</v>
      </c>
    </row>
    <row r="64" spans="1:17" ht="20.25" customHeight="1" thickBot="1" x14ac:dyDescent="0.3">
      <c r="A64" s="17" t="s">
        <v>29</v>
      </c>
      <c r="B64" s="21">
        <f>B63</f>
        <v>120</v>
      </c>
      <c r="C64" s="11">
        <f t="shared" ref="C64:N64" si="21">C63</f>
        <v>95</v>
      </c>
      <c r="D64" s="18">
        <f t="shared" si="21"/>
        <v>118</v>
      </c>
      <c r="E64" s="18">
        <f t="shared" si="21"/>
        <v>136</v>
      </c>
      <c r="F64" s="18">
        <f t="shared" si="21"/>
        <v>116</v>
      </c>
      <c r="G64" s="18">
        <f t="shared" si="21"/>
        <v>121</v>
      </c>
      <c r="H64" s="18">
        <f t="shared" ref="H64" si="22">H63</f>
        <v>122</v>
      </c>
      <c r="I64" s="18">
        <f t="shared" si="21"/>
        <v>133</v>
      </c>
      <c r="J64" s="18">
        <f t="shared" si="21"/>
        <v>116</v>
      </c>
      <c r="K64" s="18">
        <f t="shared" si="21"/>
        <v>0</v>
      </c>
      <c r="L64" s="18">
        <f t="shared" si="21"/>
        <v>0</v>
      </c>
      <c r="M64" s="18">
        <f t="shared" si="21"/>
        <v>0</v>
      </c>
      <c r="N64" s="18">
        <f t="shared" si="21"/>
        <v>0</v>
      </c>
      <c r="O64" s="13">
        <f>B64*12</f>
        <v>1440</v>
      </c>
      <c r="P64" s="14">
        <f>P63</f>
        <v>957</v>
      </c>
      <c r="Q64" s="15">
        <f t="shared" ref="Q64" si="23">P64/O64</f>
        <v>0.6645833333333333</v>
      </c>
    </row>
    <row r="65" spans="1:17" ht="20.100000000000001" customHeight="1" x14ac:dyDescent="0.25">
      <c r="A65" s="19"/>
    </row>
    <row r="66" spans="1:17" ht="20.100000000000001" customHeight="1" thickBot="1" x14ac:dyDescent="0.3">
      <c r="A66" s="20" t="s">
        <v>36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2"/>
      <c r="P66" s="20"/>
      <c r="Q66" s="20"/>
    </row>
    <row r="67" spans="1:17" ht="20.100000000000001" customHeight="1" thickBot="1" x14ac:dyDescent="0.3">
      <c r="A67" s="38"/>
      <c r="B67" s="46" t="s">
        <v>15</v>
      </c>
      <c r="C67" s="1" t="s">
        <v>0</v>
      </c>
      <c r="D67" s="1" t="s">
        <v>1</v>
      </c>
      <c r="E67" s="1" t="s">
        <v>2</v>
      </c>
      <c r="F67" s="1" t="s">
        <v>3</v>
      </c>
      <c r="G67" s="3" t="s">
        <v>4</v>
      </c>
      <c r="H67" s="3" t="s">
        <v>5</v>
      </c>
      <c r="I67" s="1" t="s">
        <v>6</v>
      </c>
      <c r="J67" s="1" t="s">
        <v>7</v>
      </c>
      <c r="K67" s="1" t="s">
        <v>8</v>
      </c>
      <c r="L67" s="1" t="s">
        <v>9</v>
      </c>
      <c r="M67" s="1" t="s">
        <v>10</v>
      </c>
      <c r="N67" s="1" t="s">
        <v>11</v>
      </c>
      <c r="O67" s="41" t="s">
        <v>42</v>
      </c>
      <c r="P67" s="42"/>
      <c r="Q67" s="43"/>
    </row>
    <row r="68" spans="1:17" ht="24.75" customHeight="1" thickBot="1" x14ac:dyDescent="0.3">
      <c r="A68" s="39"/>
      <c r="B68" s="47"/>
      <c r="C68" s="2" t="s">
        <v>13</v>
      </c>
      <c r="D68" s="2" t="s">
        <v>13</v>
      </c>
      <c r="E68" s="2" t="s">
        <v>13</v>
      </c>
      <c r="F68" s="2" t="s">
        <v>13</v>
      </c>
      <c r="G68" s="4" t="s">
        <v>13</v>
      </c>
      <c r="H68" s="4" t="s">
        <v>13</v>
      </c>
      <c r="I68" s="2" t="s">
        <v>13</v>
      </c>
      <c r="J68" s="2" t="s">
        <v>13</v>
      </c>
      <c r="K68" s="2" t="s">
        <v>13</v>
      </c>
      <c r="L68" s="2" t="s">
        <v>13</v>
      </c>
      <c r="M68" s="2" t="s">
        <v>13</v>
      </c>
      <c r="N68" s="2" t="s">
        <v>13</v>
      </c>
      <c r="O68" s="4" t="s">
        <v>12</v>
      </c>
      <c r="P68" s="2" t="s">
        <v>13</v>
      </c>
      <c r="Q68" s="2" t="s">
        <v>14</v>
      </c>
    </row>
    <row r="69" spans="1:17" ht="20.25" customHeight="1" thickBot="1" x14ac:dyDescent="0.3">
      <c r="A69" s="16" t="s">
        <v>30</v>
      </c>
      <c r="B69" s="18">
        <v>2240</v>
      </c>
      <c r="C69" s="11">
        <v>2248</v>
      </c>
      <c r="D69" s="11">
        <v>2309</v>
      </c>
      <c r="E69" s="11">
        <v>2472</v>
      </c>
      <c r="F69" s="11">
        <v>2166</v>
      </c>
      <c r="G69" s="11">
        <v>2325</v>
      </c>
      <c r="H69" s="11">
        <v>2261</v>
      </c>
      <c r="I69" s="11">
        <v>2414</v>
      </c>
      <c r="J69" s="11">
        <v>3042</v>
      </c>
      <c r="K69" s="12">
        <v>0</v>
      </c>
      <c r="L69" s="12">
        <v>0</v>
      </c>
      <c r="M69" s="12">
        <v>0</v>
      </c>
      <c r="N69" s="12">
        <v>0</v>
      </c>
      <c r="O69" s="13">
        <f>2000*12</f>
        <v>24000</v>
      </c>
      <c r="P69" s="14">
        <f>SUM(C69:N69)</f>
        <v>19237</v>
      </c>
      <c r="Q69" s="15">
        <f>P69/O69</f>
        <v>0.80154166666666671</v>
      </c>
    </row>
    <row r="70" spans="1:17" ht="20.25" customHeight="1" thickBot="1" x14ac:dyDescent="0.3">
      <c r="A70" s="17" t="s">
        <v>29</v>
      </c>
      <c r="B70" s="18">
        <f>B69</f>
        <v>2240</v>
      </c>
      <c r="C70" s="18">
        <f>C69</f>
        <v>2248</v>
      </c>
      <c r="D70" s="18">
        <f t="shared" ref="D70:Q70" si="24">D69</f>
        <v>2309</v>
      </c>
      <c r="E70" s="18">
        <f t="shared" si="24"/>
        <v>2472</v>
      </c>
      <c r="F70" s="18">
        <f t="shared" si="24"/>
        <v>2166</v>
      </c>
      <c r="G70" s="18">
        <f t="shared" si="24"/>
        <v>2325</v>
      </c>
      <c r="H70" s="18">
        <f t="shared" ref="H70" si="25">H69</f>
        <v>2261</v>
      </c>
      <c r="I70" s="18">
        <f t="shared" si="24"/>
        <v>2414</v>
      </c>
      <c r="J70" s="18">
        <f t="shared" si="24"/>
        <v>3042</v>
      </c>
      <c r="K70" s="18">
        <f t="shared" si="24"/>
        <v>0</v>
      </c>
      <c r="L70" s="18">
        <f t="shared" si="24"/>
        <v>0</v>
      </c>
      <c r="M70" s="18">
        <f t="shared" si="24"/>
        <v>0</v>
      </c>
      <c r="N70" s="18">
        <f t="shared" si="24"/>
        <v>0</v>
      </c>
      <c r="O70" s="13">
        <f>2000*12</f>
        <v>24000</v>
      </c>
      <c r="P70" s="14">
        <f>P69</f>
        <v>19237</v>
      </c>
      <c r="Q70" s="15">
        <f t="shared" si="24"/>
        <v>0.80154166666666671</v>
      </c>
    </row>
    <row r="71" spans="1:17" x14ac:dyDescent="0.25">
      <c r="A71" s="19"/>
    </row>
    <row r="72" spans="1:17" ht="32.25" customHeight="1" thickBot="1" x14ac:dyDescent="0.3">
      <c r="A72" s="20" t="s">
        <v>41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2"/>
      <c r="P72" s="20"/>
      <c r="Q72" s="20"/>
    </row>
    <row r="73" spans="1:17" ht="15.75" thickBot="1" x14ac:dyDescent="0.3">
      <c r="A73" s="38"/>
      <c r="B73" s="46" t="s">
        <v>15</v>
      </c>
      <c r="C73" s="1" t="s">
        <v>0</v>
      </c>
      <c r="D73" s="1" t="s">
        <v>1</v>
      </c>
      <c r="E73" s="1" t="s">
        <v>2</v>
      </c>
      <c r="F73" s="1" t="s">
        <v>3</v>
      </c>
      <c r="G73" s="3" t="s">
        <v>4</v>
      </c>
      <c r="H73" s="3" t="s">
        <v>5</v>
      </c>
      <c r="I73" s="1" t="s">
        <v>6</v>
      </c>
      <c r="J73" s="1" t="s">
        <v>7</v>
      </c>
      <c r="K73" s="1" t="s">
        <v>8</v>
      </c>
      <c r="L73" s="1" t="s">
        <v>9</v>
      </c>
      <c r="M73" s="1" t="s">
        <v>10</v>
      </c>
      <c r="N73" s="1" t="s">
        <v>11</v>
      </c>
      <c r="O73" s="41" t="s">
        <v>42</v>
      </c>
      <c r="P73" s="42"/>
      <c r="Q73" s="43"/>
    </row>
    <row r="74" spans="1:17" ht="25.5" customHeight="1" thickBot="1" x14ac:dyDescent="0.3">
      <c r="A74" s="39"/>
      <c r="B74" s="47"/>
      <c r="C74" s="2" t="s">
        <v>13</v>
      </c>
      <c r="D74" s="2" t="s">
        <v>13</v>
      </c>
      <c r="E74" s="2" t="s">
        <v>13</v>
      </c>
      <c r="F74" s="2" t="s">
        <v>13</v>
      </c>
      <c r="G74" s="4" t="s">
        <v>13</v>
      </c>
      <c r="H74" s="4" t="s">
        <v>13</v>
      </c>
      <c r="I74" s="2" t="s">
        <v>13</v>
      </c>
      <c r="J74" s="2" t="s">
        <v>13</v>
      </c>
      <c r="K74" s="2" t="s">
        <v>13</v>
      </c>
      <c r="L74" s="2" t="s">
        <v>13</v>
      </c>
      <c r="M74" s="2" t="s">
        <v>13</v>
      </c>
      <c r="N74" s="2" t="s">
        <v>13</v>
      </c>
      <c r="O74" s="4" t="s">
        <v>12</v>
      </c>
      <c r="P74" s="2" t="s">
        <v>13</v>
      </c>
      <c r="Q74" s="2" t="s">
        <v>14</v>
      </c>
    </row>
    <row r="75" spans="1:17" ht="20.25" customHeight="1" thickBot="1" x14ac:dyDescent="0.3">
      <c r="A75" s="16" t="s">
        <v>30</v>
      </c>
      <c r="B75" s="18">
        <v>200</v>
      </c>
      <c r="C75" s="12">
        <v>371</v>
      </c>
      <c r="D75" s="12">
        <v>366</v>
      </c>
      <c r="E75" s="12">
        <v>441</v>
      </c>
      <c r="F75" s="12">
        <v>407</v>
      </c>
      <c r="G75" s="12">
        <v>394</v>
      </c>
      <c r="H75" s="12">
        <v>359</v>
      </c>
      <c r="I75" s="12">
        <v>445</v>
      </c>
      <c r="J75" s="12">
        <v>436</v>
      </c>
      <c r="K75" s="12">
        <v>0</v>
      </c>
      <c r="L75" s="12">
        <v>0</v>
      </c>
      <c r="M75" s="12">
        <v>0</v>
      </c>
      <c r="N75" s="12">
        <v>0</v>
      </c>
      <c r="O75" s="13">
        <f>B75*12</f>
        <v>2400</v>
      </c>
      <c r="P75" s="14">
        <f>SUM(C75:N75)</f>
        <v>3219</v>
      </c>
      <c r="Q75" s="15">
        <f>P75/O75</f>
        <v>1.3412500000000001</v>
      </c>
    </row>
    <row r="76" spans="1:17" ht="20.25" customHeight="1" thickBot="1" x14ac:dyDescent="0.3">
      <c r="A76" s="17" t="s">
        <v>29</v>
      </c>
      <c r="B76" s="18">
        <f>B75</f>
        <v>200</v>
      </c>
      <c r="C76" s="18">
        <f>C75</f>
        <v>371</v>
      </c>
      <c r="D76" s="18">
        <f t="shared" ref="D76:M76" si="26">D75</f>
        <v>366</v>
      </c>
      <c r="E76" s="18">
        <f t="shared" si="26"/>
        <v>441</v>
      </c>
      <c r="F76" s="18">
        <f t="shared" si="26"/>
        <v>407</v>
      </c>
      <c r="G76" s="18">
        <f t="shared" si="26"/>
        <v>394</v>
      </c>
      <c r="H76" s="18">
        <f t="shared" si="26"/>
        <v>359</v>
      </c>
      <c r="I76" s="18">
        <f t="shared" si="26"/>
        <v>445</v>
      </c>
      <c r="J76" s="18">
        <f t="shared" si="26"/>
        <v>436</v>
      </c>
      <c r="K76" s="18">
        <f t="shared" si="26"/>
        <v>0</v>
      </c>
      <c r="L76" s="18">
        <f t="shared" si="26"/>
        <v>0</v>
      </c>
      <c r="M76" s="18">
        <f t="shared" si="26"/>
        <v>0</v>
      </c>
      <c r="N76" s="18">
        <f>N75</f>
        <v>0</v>
      </c>
      <c r="O76" s="13">
        <f>B76*12</f>
        <v>2400</v>
      </c>
      <c r="P76" s="14">
        <f>P75</f>
        <v>3219</v>
      </c>
      <c r="Q76" s="15">
        <f t="shared" ref="Q76" si="27">Q75</f>
        <v>1.3412500000000001</v>
      </c>
    </row>
    <row r="77" spans="1:17" x14ac:dyDescent="0.25">
      <c r="A77" s="25"/>
      <c r="B77" s="26"/>
      <c r="C77" s="26"/>
      <c r="D77" s="8"/>
      <c r="E77" s="8"/>
      <c r="F77" s="8"/>
      <c r="G77" s="27"/>
      <c r="H77" s="8"/>
      <c r="I77" s="8"/>
      <c r="J77" s="8"/>
      <c r="K77" s="8"/>
      <c r="L77" s="8"/>
      <c r="M77" s="8"/>
      <c r="N77" s="8"/>
      <c r="O77" s="28"/>
      <c r="P77" s="29"/>
      <c r="Q77" s="30"/>
    </row>
    <row r="78" spans="1:17" ht="15.75" thickBot="1" x14ac:dyDescent="0.3">
      <c r="A78" s="20" t="s">
        <v>45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2"/>
      <c r="P78" s="20"/>
      <c r="Q78" s="20"/>
    </row>
    <row r="79" spans="1:17" ht="15.75" thickBot="1" x14ac:dyDescent="0.3">
      <c r="A79" s="38"/>
      <c r="B79" s="46" t="s">
        <v>15</v>
      </c>
      <c r="C79" s="1" t="s">
        <v>0</v>
      </c>
      <c r="D79" s="1" t="s">
        <v>1</v>
      </c>
      <c r="E79" s="1" t="s">
        <v>2</v>
      </c>
      <c r="F79" s="1" t="s">
        <v>3</v>
      </c>
      <c r="G79" s="3" t="s">
        <v>4</v>
      </c>
      <c r="H79" s="3" t="s">
        <v>5</v>
      </c>
      <c r="I79" s="1" t="s">
        <v>6</v>
      </c>
      <c r="J79" s="1" t="s">
        <v>7</v>
      </c>
      <c r="K79" s="1" t="s">
        <v>8</v>
      </c>
      <c r="L79" s="1" t="s">
        <v>9</v>
      </c>
      <c r="M79" s="1" t="s">
        <v>10</v>
      </c>
      <c r="N79" s="1" t="s">
        <v>11</v>
      </c>
      <c r="O79" s="41" t="s">
        <v>42</v>
      </c>
      <c r="P79" s="42"/>
      <c r="Q79" s="43"/>
    </row>
    <row r="80" spans="1:17" ht="15.75" thickBot="1" x14ac:dyDescent="0.3">
      <c r="A80" s="39"/>
      <c r="B80" s="47"/>
      <c r="C80" s="2" t="s">
        <v>13</v>
      </c>
      <c r="D80" s="2" t="s">
        <v>13</v>
      </c>
      <c r="E80" s="2" t="s">
        <v>13</v>
      </c>
      <c r="F80" s="2" t="s">
        <v>13</v>
      </c>
      <c r="G80" s="4" t="s">
        <v>13</v>
      </c>
      <c r="H80" s="4" t="s">
        <v>13</v>
      </c>
      <c r="I80" s="2" t="s">
        <v>13</v>
      </c>
      <c r="J80" s="2" t="s">
        <v>13</v>
      </c>
      <c r="K80" s="2" t="s">
        <v>13</v>
      </c>
      <c r="L80" s="2" t="s">
        <v>13</v>
      </c>
      <c r="M80" s="2" t="s">
        <v>13</v>
      </c>
      <c r="N80" s="2" t="s">
        <v>13</v>
      </c>
      <c r="O80" s="4" t="s">
        <v>12</v>
      </c>
      <c r="P80" s="2" t="s">
        <v>13</v>
      </c>
      <c r="Q80" s="2" t="s">
        <v>14</v>
      </c>
    </row>
    <row r="81" spans="1:17" ht="20.25" customHeight="1" thickBot="1" x14ac:dyDescent="0.3">
      <c r="A81" s="16" t="s">
        <v>30</v>
      </c>
      <c r="B81" s="18">
        <v>90</v>
      </c>
      <c r="C81" s="12">
        <v>103</v>
      </c>
      <c r="D81" s="12">
        <v>101</v>
      </c>
      <c r="E81" s="12">
        <v>116</v>
      </c>
      <c r="F81" s="12">
        <v>108</v>
      </c>
      <c r="G81" s="12">
        <v>85</v>
      </c>
      <c r="H81" s="12">
        <v>111</v>
      </c>
      <c r="I81" s="12">
        <v>128</v>
      </c>
      <c r="J81" s="12">
        <v>122</v>
      </c>
      <c r="K81" s="12">
        <v>0</v>
      </c>
      <c r="L81" s="12">
        <v>0</v>
      </c>
      <c r="M81" s="12">
        <v>0</v>
      </c>
      <c r="N81" s="12">
        <v>0</v>
      </c>
      <c r="O81" s="13">
        <f>B81*12</f>
        <v>1080</v>
      </c>
      <c r="P81" s="14">
        <f>SUM(C81:N81)</f>
        <v>874</v>
      </c>
      <c r="Q81" s="15">
        <f>P81/O81</f>
        <v>0.80925925925925923</v>
      </c>
    </row>
    <row r="82" spans="1:17" ht="20.25" customHeight="1" thickBot="1" x14ac:dyDescent="0.3">
      <c r="A82" s="17" t="s">
        <v>29</v>
      </c>
      <c r="B82" s="18">
        <f>B81</f>
        <v>90</v>
      </c>
      <c r="C82" s="18">
        <f>C81</f>
        <v>103</v>
      </c>
      <c r="D82" s="18">
        <f t="shared" ref="D82:N82" si="28">D81</f>
        <v>101</v>
      </c>
      <c r="E82" s="18">
        <f t="shared" si="28"/>
        <v>116</v>
      </c>
      <c r="F82" s="18">
        <f t="shared" si="28"/>
        <v>108</v>
      </c>
      <c r="G82" s="18">
        <f t="shared" si="28"/>
        <v>85</v>
      </c>
      <c r="H82" s="18">
        <f t="shared" si="28"/>
        <v>111</v>
      </c>
      <c r="I82" s="18">
        <f t="shared" si="28"/>
        <v>128</v>
      </c>
      <c r="J82" s="18">
        <f t="shared" si="28"/>
        <v>122</v>
      </c>
      <c r="K82" s="18">
        <f t="shared" si="28"/>
        <v>0</v>
      </c>
      <c r="L82" s="18">
        <f t="shared" si="28"/>
        <v>0</v>
      </c>
      <c r="M82" s="18">
        <f t="shared" si="28"/>
        <v>0</v>
      </c>
      <c r="N82" s="18">
        <f t="shared" si="28"/>
        <v>0</v>
      </c>
      <c r="O82" s="13">
        <f>B82*12</f>
        <v>1080</v>
      </c>
      <c r="P82" s="14">
        <f>P81</f>
        <v>874</v>
      </c>
      <c r="Q82" s="15">
        <f t="shared" ref="Q82" si="29">Q81</f>
        <v>0.80925925925925923</v>
      </c>
    </row>
    <row r="83" spans="1:17" ht="20.25" customHeight="1" x14ac:dyDescent="0.25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8"/>
      <c r="P83" s="33"/>
      <c r="Q83" s="30"/>
    </row>
    <row r="84" spans="1:17" ht="17.25" x14ac:dyDescent="0.25">
      <c r="A84" s="34" t="s">
        <v>44</v>
      </c>
      <c r="B84" s="35"/>
      <c r="C84" s="35"/>
      <c r="D84" s="35"/>
      <c r="E84" s="35"/>
      <c r="F84" s="35"/>
      <c r="G84" s="35"/>
      <c r="H84" s="35"/>
      <c r="I84" s="36"/>
      <c r="J84" s="36"/>
    </row>
  </sheetData>
  <mergeCells count="42">
    <mergeCell ref="A79:A80"/>
    <mergeCell ref="B79:B80"/>
    <mergeCell ref="O79:Q79"/>
    <mergeCell ref="A73:A74"/>
    <mergeCell ref="B73:B74"/>
    <mergeCell ref="O73:Q73"/>
    <mergeCell ref="B28:B29"/>
    <mergeCell ref="O49:Q49"/>
    <mergeCell ref="A55:A56"/>
    <mergeCell ref="O43:Q43"/>
    <mergeCell ref="A49:A50"/>
    <mergeCell ref="B49:B50"/>
    <mergeCell ref="B55:B56"/>
    <mergeCell ref="A54:Q54"/>
    <mergeCell ref="A43:A44"/>
    <mergeCell ref="B43:B44"/>
    <mergeCell ref="A42:Q42"/>
    <mergeCell ref="A48:Q48"/>
    <mergeCell ref="O67:Q67"/>
    <mergeCell ref="O61:Q61"/>
    <mergeCell ref="A67:A68"/>
    <mergeCell ref="O55:Q55"/>
    <mergeCell ref="A61:A62"/>
    <mergeCell ref="B61:B62"/>
    <mergeCell ref="B67:B68"/>
    <mergeCell ref="A60:Q60"/>
    <mergeCell ref="B7:N7"/>
    <mergeCell ref="A21:A22"/>
    <mergeCell ref="A9:D9"/>
    <mergeCell ref="A11:A12"/>
    <mergeCell ref="O37:Q37"/>
    <mergeCell ref="O28:Q28"/>
    <mergeCell ref="A37:A38"/>
    <mergeCell ref="A28:A29"/>
    <mergeCell ref="O11:Q11"/>
    <mergeCell ref="B11:B12"/>
    <mergeCell ref="O21:Q21"/>
    <mergeCell ref="B21:B22"/>
    <mergeCell ref="B37:B38"/>
    <mergeCell ref="A20:Q20"/>
    <mergeCell ref="A27:Q27"/>
    <mergeCell ref="A36:Q36"/>
  </mergeCells>
  <phoneticPr fontId="19" type="noConversion"/>
  <pageMargins left="0.78740157480314965" right="0.78740157480314965" top="0.98425196850393704" bottom="0.98425196850393704" header="0.51181102362204722" footer="0.51181102362204722"/>
  <pageSetup paperSize="9" scale="4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</vt:lpstr>
      <vt:lpstr>'Atividades e Resultados'!Area_de_impressao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Eva Soares Coelho</cp:lastModifiedBy>
  <cp:lastPrinted>2025-02-11T16:21:09Z</cp:lastPrinted>
  <dcterms:created xsi:type="dcterms:W3CDTF">2020-12-14T19:05:34Z</dcterms:created>
  <dcterms:modified xsi:type="dcterms:W3CDTF">2026-09-09T21:12:58Z</dcterms:modified>
</cp:coreProperties>
</file>