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510" tabRatio="911"/>
  </bookViews>
  <sheets>
    <sheet name="Anual 2018" sheetId="30" r:id="rId1"/>
    <sheet name="Contrato X Realizado 4ºTRIME " sheetId="31" state="hidden" r:id="rId2"/>
    <sheet name="Contrato X Realizado2º Semestre" sheetId="35" state="hidden" r:id="rId3"/>
    <sheet name="SAU TRI" sheetId="38" state="hidden" r:id="rId4"/>
    <sheet name="Plan1" sheetId="36" state="hidden" r:id="rId5"/>
  </sheets>
  <externalReferences>
    <externalReference r:id="rId6"/>
  </externalReferences>
  <definedNames>
    <definedName name="__xlfn_IFERROR">NA()</definedName>
    <definedName name="acumulado" localSheetId="1">#REF!</definedName>
    <definedName name="acumulado" localSheetId="2">#REF!</definedName>
    <definedName name="acumulado" localSheetId="3">#REF!</definedName>
    <definedName name="_xlnm.Print_Area" localSheetId="0">'Anual 2018'!$A$1:$AO$77</definedName>
    <definedName name="_xlnm.Print_Area" localSheetId="1">'Contrato X Realizado 4ºTRIME '!$A$1:$P$74</definedName>
    <definedName name="_xlnm.Print_Area" localSheetId="2">'Contrato X Realizado2º Semestre'!$A$1:$W$73</definedName>
    <definedName name="DEZ" localSheetId="1">#REF!</definedName>
    <definedName name="DEZ" localSheetId="2">#REF!</definedName>
    <definedName name="DEZ" localSheetId="3">#REF!</definedName>
    <definedName name="Excel_BuiltIn_Print_Area_1_1_1_1_1">#REF!</definedName>
    <definedName name="Excel_BuiltIn_Print_Area_1_1_1_1_1_1" localSheetId="1">#REF!</definedName>
    <definedName name="Excel_BuiltIn_Print_Area_1_1_1_1_1_1" localSheetId="2">#REF!</definedName>
    <definedName name="Excel_BuiltIn_Print_Area_1_1_1_1_1_1" localSheetId="3">#REF!</definedName>
    <definedName name="Excel_BuiltIn_Print_Area_1_1_1_1_1_1_1" localSheetId="1">#REF!</definedName>
    <definedName name="Excel_BuiltIn_Print_Area_1_1_1_1_1_1_1" localSheetId="2">#REF!</definedName>
    <definedName name="Excel_BuiltIn_Print_Area_1_1_1_1_1_1_1" localSheetId="3">#REF!</definedName>
    <definedName name="Excel_BuiltIn_Print_Area_1_1_1_1_1_1_1_1" localSheetId="1">#REF!</definedName>
    <definedName name="Excel_BuiltIn_Print_Area_1_1_1_1_1_1_1_1" localSheetId="2">#REF!</definedName>
    <definedName name="Excel_BuiltIn_Print_Area_1_1_1_1_1_1_1_1" localSheetId="3">#REF!</definedName>
    <definedName name="Excel_BuiltIn_Print_Area_10_1">#REF!</definedName>
    <definedName name="Excel_BuiltIn_Print_Area_10_1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2_1_1">#REF!</definedName>
    <definedName name="Excel_BuiltIn_Print_Area_13_1">#REF!</definedName>
    <definedName name="Excel_BuiltIn_Print_Area_14_1">#REF!</definedName>
    <definedName name="Excel_BuiltIn_Print_Area_14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_1">#REF!</definedName>
    <definedName name="Excel_BuiltIn_Print_Area_16_1_1">#REF!</definedName>
    <definedName name="Excel_BuiltIn_Print_Area_16_1_1_1">#REF!</definedName>
    <definedName name="Excel_BuiltIn_Print_Area_16_1_1_1_1" localSheetId="1">'Contrato X Realizado 4ºTRIME '!$A$1:$N$77</definedName>
    <definedName name="Excel_BuiltIn_Print_Area_16_1_1_1_1" localSheetId="2">'Contrato X Realizado2º Semestre'!$A$1:$V$76</definedName>
    <definedName name="Excel_BuiltIn_Print_Area_17_1" localSheetId="1">'Contrato X Realizado 4ºTRIME '!$A$1:$N$78</definedName>
    <definedName name="Excel_BuiltIn_Print_Area_17_1" localSheetId="2">'Contrato X Realizado2º Semestre'!$A$1:$V$77</definedName>
    <definedName name="Excel_BuiltIn_Print_Area_17_1_1" localSheetId="1">'Contrato X Realizado 4ºTRIME '!$A$1:$N$77</definedName>
    <definedName name="Excel_BuiltIn_Print_Area_17_1_1" localSheetId="2">'Contrato X Realizado2º Semestre'!$A$1:$V$76</definedName>
    <definedName name="Excel_BuiltIn_Print_Area_17_1_1_1" localSheetId="1">'Contrato X Realizado 4ºTRIME '!$A$1:$N$49</definedName>
    <definedName name="Excel_BuiltIn_Print_Area_17_1_1_1" localSheetId="2">'Contrato X Realizado2º Semestre'!$A$1:$V$49</definedName>
    <definedName name="Excel_BuiltIn_Print_Area_18_1">#REF!</definedName>
    <definedName name="Excel_BuiltIn_Print_Area_19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_1">#REF!</definedName>
    <definedName name="Excel_BuiltIn_Print_Area_8_1_1">#REF!</definedName>
    <definedName name="Excel_BuiltIn_Print_Area_9_1">#REF!</definedName>
    <definedName name="Excel_BuiltIn_Print_Area_9_1_1">#REF!</definedName>
    <definedName name="hh" localSheetId="1">#REF!</definedName>
    <definedName name="hh" localSheetId="2">#REF!</definedName>
    <definedName name="hh" localSheetId="3">#REF!</definedName>
    <definedName name="k" localSheetId="1">#REF!</definedName>
    <definedName name="k" localSheetId="2">#REF!</definedName>
    <definedName name="k" localSheetId="3">#REF!</definedName>
    <definedName name="kk" localSheetId="1">#REF!</definedName>
    <definedName name="kk" localSheetId="2">#REF!</definedName>
    <definedName name="kk" localSheetId="3">#REF!</definedName>
    <definedName name="kkk" localSheetId="1">#REF!</definedName>
    <definedName name="kkk" localSheetId="2">#REF!</definedName>
    <definedName name="kkk" localSheetId="3">#REF!</definedName>
    <definedName name="mmm" localSheetId="1">#REF!</definedName>
    <definedName name="mmm" localSheetId="2">#REF!</definedName>
    <definedName name="mmm" localSheetId="3">#REF!</definedName>
    <definedName name="nov" localSheetId="1">#REF!</definedName>
    <definedName name="nov" localSheetId="2">#REF!</definedName>
    <definedName name="nov" localSheetId="3">#REF!</definedName>
    <definedName name="PO" localSheetId="1">#REF!</definedName>
    <definedName name="PO" localSheetId="2">#REF!</definedName>
    <definedName name="PO" localSheetId="3">#REF!</definedName>
    <definedName name="sadt" localSheetId="1">#REF!</definedName>
    <definedName name="sadt" localSheetId="2">#REF!</definedName>
    <definedName name="sadt" localSheetId="3">#REF!</definedName>
    <definedName name="SAU" localSheetId="2">#REF!</definedName>
    <definedName name="SAU" localSheetId="3">#REF!</definedName>
    <definedName name="trimestral" localSheetId="1">#REF!</definedName>
    <definedName name="trimestral" localSheetId="2">#REF!</definedName>
    <definedName name="trimestral" localSheetId="3">#REF!</definedName>
    <definedName name="tt" localSheetId="1">#REF!</definedName>
    <definedName name="tt" localSheetId="2">#REF!</definedName>
    <definedName name="tt" localSheetId="3">#REF!</definedName>
  </definedNames>
  <calcPr calcId="124519"/>
</workbook>
</file>

<file path=xl/calcChain.xml><?xml version="1.0" encoding="utf-8"?>
<calcChain xmlns="http://schemas.openxmlformats.org/spreadsheetml/2006/main">
  <c r="AM57" i="30"/>
  <c r="AM53"/>
  <c r="AN76"/>
  <c r="AM76"/>
  <c r="AN66"/>
  <c r="AM66"/>
  <c r="AN57"/>
  <c r="AN54"/>
  <c r="AN55"/>
  <c r="AN56"/>
  <c r="AN53"/>
  <c r="AM54"/>
  <c r="AM55"/>
  <c r="AM56"/>
  <c r="AN48"/>
  <c r="AM48"/>
  <c r="AN42"/>
  <c r="AM42"/>
  <c r="AN34"/>
  <c r="AN35"/>
  <c r="AN36"/>
  <c r="AN33"/>
  <c r="AM34"/>
  <c r="AM35"/>
  <c r="AM36"/>
  <c r="AM33"/>
  <c r="AN27"/>
  <c r="AN26"/>
  <c r="AM27"/>
  <c r="AM26"/>
  <c r="AN16"/>
  <c r="AN17"/>
  <c r="AN18"/>
  <c r="AN19"/>
  <c r="AN15"/>
  <c r="AM16"/>
  <c r="AM17"/>
  <c r="AM18"/>
  <c r="AM19"/>
  <c r="AM15"/>
  <c r="AK76"/>
  <c r="AK66"/>
  <c r="AJ57"/>
  <c r="AK57" s="1"/>
  <c r="AK56"/>
  <c r="AK55"/>
  <c r="AK54"/>
  <c r="AK53"/>
  <c r="AK48"/>
  <c r="AK42"/>
  <c r="AJ37"/>
  <c r="AK37" s="1"/>
  <c r="AI37"/>
  <c r="AK36"/>
  <c r="AK35"/>
  <c r="AK34"/>
  <c r="AK33"/>
  <c r="AJ28"/>
  <c r="AK28" s="1"/>
  <c r="AI28"/>
  <c r="AK27"/>
  <c r="AK26"/>
  <c r="AJ20"/>
  <c r="AK20" s="1"/>
  <c r="AI20"/>
  <c r="AK19"/>
  <c r="AK18"/>
  <c r="AK17"/>
  <c r="AK16"/>
  <c r="AK15"/>
  <c r="AM28"/>
  <c r="AH76"/>
  <c r="AH66"/>
  <c r="AG57"/>
  <c r="AH57" s="1"/>
  <c r="AH56"/>
  <c r="AH55"/>
  <c r="AH54"/>
  <c r="AH53"/>
  <c r="AH48"/>
  <c r="AH42"/>
  <c r="AG37"/>
  <c r="AF37"/>
  <c r="AH36"/>
  <c r="AH35"/>
  <c r="AH34"/>
  <c r="AH33"/>
  <c r="AG28"/>
  <c r="AF28"/>
  <c r="AH27"/>
  <c r="AH26"/>
  <c r="AG20"/>
  <c r="AF20"/>
  <c r="AH19"/>
  <c r="AH18"/>
  <c r="AH17"/>
  <c r="AH16"/>
  <c r="AH15"/>
  <c r="AH20" l="1"/>
  <c r="AH28"/>
  <c r="AH37"/>
  <c r="AN28" l="1"/>
  <c r="AE76"/>
  <c r="AE66"/>
  <c r="AD57"/>
  <c r="AE57" s="1"/>
  <c r="AE56"/>
  <c r="AE55"/>
  <c r="AE54"/>
  <c r="AE53"/>
  <c r="AE48"/>
  <c r="AE42"/>
  <c r="AD37"/>
  <c r="AC37"/>
  <c r="AE36"/>
  <c r="AE35"/>
  <c r="AE34"/>
  <c r="AE33"/>
  <c r="AD28"/>
  <c r="AC28"/>
  <c r="AE27"/>
  <c r="AE26"/>
  <c r="AD20"/>
  <c r="AC20"/>
  <c r="AE19"/>
  <c r="AE18"/>
  <c r="AE17"/>
  <c r="AE16"/>
  <c r="AE15"/>
  <c r="AB76"/>
  <c r="AB66"/>
  <c r="AA57"/>
  <c r="AB57" s="1"/>
  <c r="AB56"/>
  <c r="AB55"/>
  <c r="AB54"/>
  <c r="AB53"/>
  <c r="AB48"/>
  <c r="AB42"/>
  <c r="AA37"/>
  <c r="Z37"/>
  <c r="AB36"/>
  <c r="AB35"/>
  <c r="AB34"/>
  <c r="AB33"/>
  <c r="AA28"/>
  <c r="AB28" s="1"/>
  <c r="Z28"/>
  <c r="AB27"/>
  <c r="AB26"/>
  <c r="AA20"/>
  <c r="Z20"/>
  <c r="AB19"/>
  <c r="AB18"/>
  <c r="AB17"/>
  <c r="AB16"/>
  <c r="AB15"/>
  <c r="Y76"/>
  <c r="Y66"/>
  <c r="X57"/>
  <c r="Y57" s="1"/>
  <c r="Y56"/>
  <c r="Y55"/>
  <c r="Y54"/>
  <c r="Y53"/>
  <c r="Y48"/>
  <c r="Y42"/>
  <c r="X37"/>
  <c r="W37"/>
  <c r="Y36"/>
  <c r="Y35"/>
  <c r="Y34"/>
  <c r="Y33"/>
  <c r="X28"/>
  <c r="W28"/>
  <c r="Y27"/>
  <c r="Y26"/>
  <c r="X20"/>
  <c r="W20"/>
  <c r="Y19"/>
  <c r="Y18"/>
  <c r="Y17"/>
  <c r="Y16"/>
  <c r="Y15"/>
  <c r="AB20" l="1"/>
  <c r="AB37"/>
  <c r="AE20"/>
  <c r="AE28"/>
  <c r="AE37"/>
  <c r="AM20"/>
  <c r="Y20"/>
  <c r="Y28"/>
  <c r="Y37"/>
  <c r="AM37" l="1"/>
  <c r="AN20"/>
  <c r="AO76"/>
  <c r="AO66"/>
  <c r="AO56"/>
  <c r="AO54"/>
  <c r="AO53"/>
  <c r="AM51"/>
  <c r="AM64" s="1"/>
  <c r="AO48"/>
  <c r="AO42"/>
  <c r="AO36"/>
  <c r="AO35"/>
  <c r="AO34"/>
  <c r="AN37"/>
  <c r="AM31"/>
  <c r="AO27"/>
  <c r="AM24"/>
  <c r="AM40" s="1"/>
  <c r="AO19"/>
  <c r="AO18"/>
  <c r="AO17"/>
  <c r="AO16"/>
  <c r="V76"/>
  <c r="V66"/>
  <c r="U57"/>
  <c r="V57" s="1"/>
  <c r="V56"/>
  <c r="V55"/>
  <c r="V54"/>
  <c r="V53"/>
  <c r="V48"/>
  <c r="V42"/>
  <c r="U37"/>
  <c r="T37"/>
  <c r="V36"/>
  <c r="V35"/>
  <c r="V34"/>
  <c r="V33"/>
  <c r="U28"/>
  <c r="T28"/>
  <c r="V27"/>
  <c r="V26"/>
  <c r="U20"/>
  <c r="T20"/>
  <c r="V19"/>
  <c r="V18"/>
  <c r="V17"/>
  <c r="V16"/>
  <c r="V15"/>
  <c r="S76"/>
  <c r="P76"/>
  <c r="M76"/>
  <c r="S66"/>
  <c r="P66"/>
  <c r="M66"/>
  <c r="M54"/>
  <c r="M55"/>
  <c r="M56"/>
  <c r="R57"/>
  <c r="S57" s="1"/>
  <c r="O57"/>
  <c r="P57" s="1"/>
  <c r="L57"/>
  <c r="S56"/>
  <c r="P56"/>
  <c r="S55"/>
  <c r="P55"/>
  <c r="S54"/>
  <c r="P54"/>
  <c r="S53"/>
  <c r="P53"/>
  <c r="M53"/>
  <c r="S48"/>
  <c r="P48"/>
  <c r="M48"/>
  <c r="S42"/>
  <c r="P42"/>
  <c r="M42"/>
  <c r="R37"/>
  <c r="S37" s="1"/>
  <c r="Q37"/>
  <c r="O37"/>
  <c r="P37" s="1"/>
  <c r="N37"/>
  <c r="L37"/>
  <c r="M37" s="1"/>
  <c r="K37"/>
  <c r="S36"/>
  <c r="P36"/>
  <c r="M36"/>
  <c r="S35"/>
  <c r="P35"/>
  <c r="M35"/>
  <c r="S34"/>
  <c r="P34"/>
  <c r="M34"/>
  <c r="S33"/>
  <c r="P33"/>
  <c r="M33"/>
  <c r="R28"/>
  <c r="S28" s="1"/>
  <c r="Q28"/>
  <c r="O28"/>
  <c r="N28"/>
  <c r="L28"/>
  <c r="K28"/>
  <c r="S27"/>
  <c r="P27"/>
  <c r="M27"/>
  <c r="S26"/>
  <c r="P26"/>
  <c r="M26"/>
  <c r="R20"/>
  <c r="Q20"/>
  <c r="O20"/>
  <c r="N20"/>
  <c r="L20"/>
  <c r="K20"/>
  <c r="S19"/>
  <c r="P19"/>
  <c r="M19"/>
  <c r="S18"/>
  <c r="P18"/>
  <c r="M18"/>
  <c r="S17"/>
  <c r="P17"/>
  <c r="M17"/>
  <c r="S16"/>
  <c r="P16"/>
  <c r="M16"/>
  <c r="S15"/>
  <c r="P15"/>
  <c r="M15"/>
  <c r="M20" l="1"/>
  <c r="P20"/>
  <c r="P28"/>
  <c r="V28"/>
  <c r="V37"/>
  <c r="AO20"/>
  <c r="AO57"/>
  <c r="S20"/>
  <c r="M28"/>
  <c r="M57"/>
  <c r="V20"/>
  <c r="AO37"/>
  <c r="AO33"/>
  <c r="AO26"/>
  <c r="AO15"/>
  <c r="D57" l="1"/>
  <c r="I55"/>
  <c r="J57"/>
  <c r="G57"/>
  <c r="C55" l="1"/>
  <c r="F55"/>
  <c r="AO55" l="1"/>
  <c r="J56"/>
  <c r="I37"/>
  <c r="G56"/>
  <c r="D56"/>
  <c r="F37" l="1"/>
  <c r="C37" l="1"/>
  <c r="D17" l="1"/>
  <c r="B37"/>
  <c r="B28"/>
  <c r="C74" i="31"/>
  <c r="I74"/>
  <c r="C33"/>
  <c r="E15" i="38"/>
  <c r="F15" s="1"/>
  <c r="D35"/>
  <c r="C35"/>
  <c r="C30" s="1"/>
  <c r="B35"/>
  <c r="B30" s="1"/>
  <c r="F30" s="1"/>
  <c r="E34"/>
  <c r="E33"/>
  <c r="C29"/>
  <c r="B29"/>
  <c r="F27"/>
  <c r="F26"/>
  <c r="F24"/>
  <c r="F23"/>
  <c r="F22"/>
  <c r="F21"/>
  <c r="F20"/>
  <c r="F19"/>
  <c r="F18"/>
  <c r="R63" i="35"/>
  <c r="V63" s="1"/>
  <c r="R53"/>
  <c r="V53" s="1"/>
  <c r="W53" s="1"/>
  <c r="R48"/>
  <c r="V48" s="1"/>
  <c r="R42"/>
  <c r="V42" s="1"/>
  <c r="R36"/>
  <c r="V36" s="1"/>
  <c r="R34"/>
  <c r="R33"/>
  <c r="V33" s="1"/>
  <c r="R27"/>
  <c r="V27" s="1"/>
  <c r="R26"/>
  <c r="R19"/>
  <c r="V19" s="1"/>
  <c r="R18"/>
  <c r="R15"/>
  <c r="B73"/>
  <c r="U73" s="1"/>
  <c r="V68"/>
  <c r="U68"/>
  <c r="W68" s="1"/>
  <c r="B63"/>
  <c r="U63" s="1"/>
  <c r="V59"/>
  <c r="U59"/>
  <c r="W59" s="1"/>
  <c r="B53"/>
  <c r="J48"/>
  <c r="G48"/>
  <c r="B48"/>
  <c r="D48" s="1"/>
  <c r="U46"/>
  <c r="U51" s="1"/>
  <c r="J42"/>
  <c r="G42"/>
  <c r="B42"/>
  <c r="D42" s="1"/>
  <c r="H37"/>
  <c r="E37"/>
  <c r="U36"/>
  <c r="J36"/>
  <c r="G36"/>
  <c r="D36"/>
  <c r="J35"/>
  <c r="G35"/>
  <c r="B35"/>
  <c r="D35" s="1"/>
  <c r="I34"/>
  <c r="I37" s="1"/>
  <c r="F34"/>
  <c r="G34" s="1"/>
  <c r="C34"/>
  <c r="C37" s="1"/>
  <c r="B34"/>
  <c r="U34" s="1"/>
  <c r="J33"/>
  <c r="G33"/>
  <c r="B33"/>
  <c r="D33" s="1"/>
  <c r="U31"/>
  <c r="I28"/>
  <c r="H28"/>
  <c r="J28" s="1"/>
  <c r="F28"/>
  <c r="E28"/>
  <c r="U28" s="1"/>
  <c r="C28"/>
  <c r="D28" s="1"/>
  <c r="J27"/>
  <c r="G27"/>
  <c r="B27"/>
  <c r="U27" s="1"/>
  <c r="J26"/>
  <c r="G26"/>
  <c r="B26"/>
  <c r="D26" s="1"/>
  <c r="U24"/>
  <c r="U40" s="1"/>
  <c r="H20"/>
  <c r="E20"/>
  <c r="J19"/>
  <c r="G19"/>
  <c r="B19"/>
  <c r="D19" s="1"/>
  <c r="J18"/>
  <c r="F18"/>
  <c r="G18" s="1"/>
  <c r="C18"/>
  <c r="D18" s="1"/>
  <c r="B18"/>
  <c r="U18" s="1"/>
  <c r="J17"/>
  <c r="G17"/>
  <c r="B17"/>
  <c r="D17" s="1"/>
  <c r="J16"/>
  <c r="F16"/>
  <c r="G16" s="1"/>
  <c r="C16"/>
  <c r="B16"/>
  <c r="U16" s="1"/>
  <c r="I15"/>
  <c r="J15" s="1"/>
  <c r="F15"/>
  <c r="F20" s="1"/>
  <c r="G20" s="1"/>
  <c r="C15"/>
  <c r="B15"/>
  <c r="I35" i="31"/>
  <c r="R35" i="35" s="1"/>
  <c r="U17"/>
  <c r="U33"/>
  <c r="I16" i="31"/>
  <c r="R16" i="35" s="1"/>
  <c r="V16" s="1"/>
  <c r="I17" i="31"/>
  <c r="R17" i="35" s="1"/>
  <c r="V17" s="1"/>
  <c r="N9" i="31"/>
  <c r="G53" i="30"/>
  <c r="J53"/>
  <c r="D53"/>
  <c r="J53" i="31"/>
  <c r="N19"/>
  <c r="N18"/>
  <c r="N15"/>
  <c r="N53"/>
  <c r="G53"/>
  <c r="M74"/>
  <c r="G74"/>
  <c r="M69"/>
  <c r="O69" s="1"/>
  <c r="I69"/>
  <c r="J69" s="1"/>
  <c r="F69"/>
  <c r="G69" s="1"/>
  <c r="C69"/>
  <c r="D69" s="1"/>
  <c r="N64"/>
  <c r="M64"/>
  <c r="J64"/>
  <c r="G64"/>
  <c r="D64"/>
  <c r="N60"/>
  <c r="M60"/>
  <c r="O60" s="1"/>
  <c r="J60"/>
  <c r="G60"/>
  <c r="D60"/>
  <c r="M53"/>
  <c r="O53" s="1"/>
  <c r="D53"/>
  <c r="N48"/>
  <c r="M48"/>
  <c r="J48"/>
  <c r="G48"/>
  <c r="D48"/>
  <c r="M46"/>
  <c r="M51" s="1"/>
  <c r="M62" s="1"/>
  <c r="N42"/>
  <c r="M42"/>
  <c r="O42" s="1"/>
  <c r="J42"/>
  <c r="G42"/>
  <c r="D42"/>
  <c r="H37"/>
  <c r="E37"/>
  <c r="B37"/>
  <c r="N36"/>
  <c r="M36"/>
  <c r="J36"/>
  <c r="G36"/>
  <c r="D36"/>
  <c r="M35"/>
  <c r="G35"/>
  <c r="M34"/>
  <c r="J34"/>
  <c r="M33"/>
  <c r="J33"/>
  <c r="G33"/>
  <c r="M31"/>
  <c r="I28"/>
  <c r="H28"/>
  <c r="F28"/>
  <c r="G28" s="1"/>
  <c r="E28"/>
  <c r="C28"/>
  <c r="B28"/>
  <c r="N27"/>
  <c r="N28" s="1"/>
  <c r="M27"/>
  <c r="J27"/>
  <c r="G27"/>
  <c r="D27"/>
  <c r="N26"/>
  <c r="M26"/>
  <c r="O26" s="1"/>
  <c r="J26"/>
  <c r="G26"/>
  <c r="D26"/>
  <c r="M24"/>
  <c r="M40" s="1"/>
  <c r="H20"/>
  <c r="F20"/>
  <c r="G20" s="1"/>
  <c r="E20"/>
  <c r="C20"/>
  <c r="D20" s="1"/>
  <c r="B20"/>
  <c r="M20" s="1"/>
  <c r="M19"/>
  <c r="O19" s="1"/>
  <c r="J19"/>
  <c r="G19"/>
  <c r="D19"/>
  <c r="M18"/>
  <c r="J18"/>
  <c r="G18"/>
  <c r="D18"/>
  <c r="M17"/>
  <c r="J17"/>
  <c r="G17"/>
  <c r="D17"/>
  <c r="M16"/>
  <c r="G16"/>
  <c r="D16"/>
  <c r="M15"/>
  <c r="O15" s="1"/>
  <c r="J15"/>
  <c r="G15"/>
  <c r="D15"/>
  <c r="J76" i="30"/>
  <c r="G76"/>
  <c r="D76"/>
  <c r="I71"/>
  <c r="J71" s="1"/>
  <c r="F71"/>
  <c r="G71" s="1"/>
  <c r="C71"/>
  <c r="D71" s="1"/>
  <c r="J66"/>
  <c r="G66"/>
  <c r="D66"/>
  <c r="J62"/>
  <c r="G62"/>
  <c r="D62"/>
  <c r="J55"/>
  <c r="G55"/>
  <c r="J54"/>
  <c r="G54"/>
  <c r="J48"/>
  <c r="G48"/>
  <c r="D48"/>
  <c r="J42"/>
  <c r="G42"/>
  <c r="D42"/>
  <c r="H37"/>
  <c r="J37" s="1"/>
  <c r="E37"/>
  <c r="J36"/>
  <c r="G36"/>
  <c r="D36"/>
  <c r="J35"/>
  <c r="G35"/>
  <c r="D35"/>
  <c r="J33"/>
  <c r="G33"/>
  <c r="D33"/>
  <c r="I28"/>
  <c r="H28"/>
  <c r="F28"/>
  <c r="E28"/>
  <c r="C28"/>
  <c r="J27"/>
  <c r="G27"/>
  <c r="D27"/>
  <c r="J26"/>
  <c r="G26"/>
  <c r="D26"/>
  <c r="H20"/>
  <c r="E20"/>
  <c r="J19"/>
  <c r="G19"/>
  <c r="D19"/>
  <c r="J18"/>
  <c r="J17"/>
  <c r="G17"/>
  <c r="J16"/>
  <c r="G16"/>
  <c r="I20"/>
  <c r="F20"/>
  <c r="G15"/>
  <c r="J15"/>
  <c r="D16"/>
  <c r="D18"/>
  <c r="D35" i="31"/>
  <c r="O48"/>
  <c r="B20" i="30"/>
  <c r="C20"/>
  <c r="D15"/>
  <c r="G18"/>
  <c r="J34"/>
  <c r="D28"/>
  <c r="G37"/>
  <c r="G34"/>
  <c r="D34"/>
  <c r="B37" i="35"/>
  <c r="U19"/>
  <c r="U42"/>
  <c r="AO28" i="30" l="1"/>
  <c r="J34" i="35"/>
  <c r="O18" i="31"/>
  <c r="W16" i="35"/>
  <c r="U26"/>
  <c r="O27" i="31"/>
  <c r="G28" i="30"/>
  <c r="J28"/>
  <c r="J16" i="31"/>
  <c r="J28"/>
  <c r="N35"/>
  <c r="O35" s="1"/>
  <c r="J35"/>
  <c r="I37"/>
  <c r="O64"/>
  <c r="N16"/>
  <c r="O16" s="1"/>
  <c r="W17" i="35"/>
  <c r="G15"/>
  <c r="I20"/>
  <c r="J20" s="1"/>
  <c r="D15"/>
  <c r="C20"/>
  <c r="G28"/>
  <c r="J37"/>
  <c r="U37"/>
  <c r="W33"/>
  <c r="N69" i="31"/>
  <c r="D20" i="30"/>
  <c r="J20"/>
  <c r="I20" i="31"/>
  <c r="J20" s="1"/>
  <c r="D28"/>
  <c r="M37"/>
  <c r="N17"/>
  <c r="N20" s="1"/>
  <c r="O20" s="1"/>
  <c r="F29" i="38"/>
  <c r="V15" i="35"/>
  <c r="O36" i="31"/>
  <c r="J37"/>
  <c r="D16" i="35"/>
  <c r="J74" i="31"/>
  <c r="R73" i="35"/>
  <c r="V73" s="1"/>
  <c r="W73" s="1"/>
  <c r="R28"/>
  <c r="V28" s="1"/>
  <c r="W28" s="1"/>
  <c r="D74" i="31"/>
  <c r="N74"/>
  <c r="O74" s="1"/>
  <c r="N33"/>
  <c r="O33" s="1"/>
  <c r="D33"/>
  <c r="F34"/>
  <c r="C34"/>
  <c r="M28"/>
  <c r="O28" s="1"/>
  <c r="V18" i="35"/>
  <c r="W18" s="1"/>
  <c r="W36"/>
  <c r="D54" i="30"/>
  <c r="D55"/>
  <c r="D37" i="35"/>
  <c r="W19"/>
  <c r="F37"/>
  <c r="G37" s="1"/>
  <c r="V34"/>
  <c r="W34" s="1"/>
  <c r="D34"/>
  <c r="V26"/>
  <c r="R37"/>
  <c r="V35"/>
  <c r="M58" i="31"/>
  <c r="M72" s="1"/>
  <c r="M67"/>
  <c r="U57" i="35"/>
  <c r="U71" s="1"/>
  <c r="U61"/>
  <c r="U66"/>
  <c r="G20" i="30"/>
  <c r="U15" i="35"/>
  <c r="B20"/>
  <c r="U20" s="1"/>
  <c r="D27"/>
  <c r="U35"/>
  <c r="U48"/>
  <c r="W48" s="1"/>
  <c r="D37" i="30"/>
  <c r="W27" i="35"/>
  <c r="W42"/>
  <c r="W63"/>
  <c r="R20"/>
  <c r="V20" s="1"/>
  <c r="W20" s="1"/>
  <c r="W15" l="1"/>
  <c r="V37"/>
  <c r="W37" s="1"/>
  <c r="W26"/>
  <c r="O17" i="31"/>
  <c r="G34"/>
  <c r="F37"/>
  <c r="G37" s="1"/>
  <c r="C37"/>
  <c r="D37" s="1"/>
  <c r="D34"/>
  <c r="N34"/>
  <c r="W35" i="35"/>
  <c r="D20"/>
  <c r="O34" i="31" l="1"/>
  <c r="N37"/>
  <c r="O37" s="1"/>
</calcChain>
</file>

<file path=xl/sharedStrings.xml><?xml version="1.0" encoding="utf-8"?>
<sst xmlns="http://schemas.openxmlformats.org/spreadsheetml/2006/main" count="1018" uniqueCount="95">
  <si>
    <t>Out</t>
  </si>
  <si>
    <t>Nov</t>
  </si>
  <si>
    <t>Dez</t>
  </si>
  <si>
    <t>Total</t>
  </si>
  <si>
    <t xml:space="preserve"> </t>
  </si>
  <si>
    <t>%</t>
  </si>
  <si>
    <t>TOTAL</t>
  </si>
  <si>
    <t>Nutrição</t>
  </si>
  <si>
    <t>ASSISTÊNCIA HOSPITALAR</t>
  </si>
  <si>
    <t>Julho</t>
  </si>
  <si>
    <t>Agosto</t>
  </si>
  <si>
    <t>Setembro</t>
  </si>
  <si>
    <t xml:space="preserve">Acumulado </t>
  </si>
  <si>
    <t>Contratado</t>
  </si>
  <si>
    <t>Realizado</t>
  </si>
  <si>
    <t>Clinica Médica I II e III</t>
  </si>
  <si>
    <t xml:space="preserve">Clinica Cirúrgica I II III </t>
  </si>
  <si>
    <t xml:space="preserve">Clinica Obstétrica </t>
  </si>
  <si>
    <t>Clinica Pediátrica</t>
  </si>
  <si>
    <t>Clinica Psiquiátrica</t>
  </si>
  <si>
    <t>ATIVIDADE CIRURGICA (HOSPITAL DIA)</t>
  </si>
  <si>
    <t xml:space="preserve">HOSPITAL DIA </t>
  </si>
  <si>
    <t>Cirurgias Oftalmológicas</t>
  </si>
  <si>
    <t xml:space="preserve">Cirurgia Demais Especialidades </t>
  </si>
  <si>
    <t>ATENDIMENTO AMBULATORIAL</t>
  </si>
  <si>
    <t>AMBULATÓRIO</t>
  </si>
  <si>
    <t>Consultas Médicas*</t>
  </si>
  <si>
    <t>Consultas Não Médicas</t>
  </si>
  <si>
    <t>Reabilitação em Fisioterapia</t>
  </si>
  <si>
    <t>Pequenas Cirurgia</t>
  </si>
  <si>
    <t>* Obs: Consultas Médicas (Incluindo Medicina do Trabalho e Consultas do Centro Obstetrico)</t>
  </si>
  <si>
    <t>ATENDIMENTO À URGÊNCIA - REFERENCIADAS</t>
  </si>
  <si>
    <t>PRONTO ATENDIMENTO_ URGÊNCIA E EMERGENCIA</t>
  </si>
  <si>
    <t>Consultas de Urgência</t>
  </si>
  <si>
    <t>HEMODIÁLISE</t>
  </si>
  <si>
    <t>Tratamento Dialítico</t>
  </si>
  <si>
    <t>SERVIÇO DE AVALIAÇÃO NEUROCIRURGIA</t>
  </si>
  <si>
    <t>NEUROLOGIA</t>
  </si>
  <si>
    <t>Neurologia</t>
  </si>
  <si>
    <t>Avaliação  Neurocirurgia</t>
  </si>
  <si>
    <t>Punções Ventriculares Transfontanelas</t>
  </si>
  <si>
    <t>Derivações Ventrículos Peritoneais</t>
  </si>
  <si>
    <t>IMPLANTAÇÃO E CONTROLE DE MARCA PASSO</t>
  </si>
  <si>
    <t xml:space="preserve"> MARCA PASSO</t>
  </si>
  <si>
    <t>Abril</t>
  </si>
  <si>
    <t>Maio</t>
  </si>
  <si>
    <t>Junho</t>
  </si>
  <si>
    <t>Número de Implantações</t>
  </si>
  <si>
    <t>P.I.D ( Programa de Internação Domiciliar)</t>
  </si>
  <si>
    <t>Programa de Intenação Domiciliar - P.I.D</t>
  </si>
  <si>
    <t>Atendimentos</t>
  </si>
  <si>
    <t>ADMINISTRAÇÃO DE MEDICAMENTOS QUIMIOTERÁPICOS</t>
  </si>
  <si>
    <t>QUIMIOTERAPIA</t>
  </si>
  <si>
    <t>Número de Sessões</t>
  </si>
  <si>
    <t>Obs:Retificado o total de sessões referente ao mês de Março(12/05/2015)</t>
  </si>
  <si>
    <t>S.A.D.T ( Externo)</t>
  </si>
  <si>
    <t>Exames SADT Externo</t>
  </si>
  <si>
    <t>Outubro</t>
  </si>
  <si>
    <t>Novembro</t>
  </si>
  <si>
    <t>Dezembro</t>
  </si>
  <si>
    <t xml:space="preserve">                                                                Hospital Municipal de Barueri – Dr. Francisco Moran</t>
  </si>
  <si>
    <t xml:space="preserve">                                                     SPDM – Associação Paulista para o Desenvolvimento da Medicina</t>
  </si>
  <si>
    <t>Média</t>
  </si>
  <si>
    <t>Pesquisa de Satisfação Realizada</t>
  </si>
  <si>
    <t>Recepção</t>
  </si>
  <si>
    <t>Médicos</t>
  </si>
  <si>
    <t>Enfermagem</t>
  </si>
  <si>
    <t>Portaria</t>
  </si>
  <si>
    <t>Higiene</t>
  </si>
  <si>
    <t>Rouparia</t>
  </si>
  <si>
    <t>Ambulatorio</t>
  </si>
  <si>
    <t>SADT</t>
  </si>
  <si>
    <t>Média Satisfação HMB</t>
  </si>
  <si>
    <t>Resolubilidade</t>
  </si>
  <si>
    <t>RECLAMAÇÕES FORMAIS</t>
  </si>
  <si>
    <t>Total de reclamações formais</t>
  </si>
  <si>
    <t>Meta de resolubilidade = 80%</t>
  </si>
  <si>
    <t xml:space="preserve">             Hospital Municipal de Barueri – Dr. Francisco Moran</t>
  </si>
  <si>
    <t>SPDM – Associação Paulista para o Desenvolvimento da Medicina</t>
  </si>
  <si>
    <t>Acumulado 2º Semestre</t>
  </si>
  <si>
    <t xml:space="preserve">P.A é referenciado, estimativa de atendimento superior a demanda do Município </t>
  </si>
  <si>
    <t>DEMONSTRATIVO (CONTRATADO X REALIZADO MENSAL) - 2º SEMESTRE DE 2017</t>
  </si>
  <si>
    <t>Neurologia /Avaliação  Neurocirurgia</t>
  </si>
  <si>
    <t>Meta</t>
  </si>
  <si>
    <t>-</t>
  </si>
  <si>
    <t>Serviço de Atendimento ao Usuário ( S.A.U) - TRIMESTRE</t>
  </si>
  <si>
    <t>Janeiro</t>
  </si>
  <si>
    <t>Fevereiro</t>
  </si>
  <si>
    <t>Março</t>
  </si>
  <si>
    <t>DEMONSTRATIVO (CONTRATADO X REALIZADO MENSAL)</t>
  </si>
  <si>
    <t>Neuroclínica</t>
  </si>
  <si>
    <t xml:space="preserve">Clinica Médica </t>
  </si>
  <si>
    <t xml:space="preserve">Clinica Cirúrgica </t>
  </si>
  <si>
    <t>PRONTO ATENDIMENTO</t>
  </si>
  <si>
    <t xml:space="preserve">DEMONSTRATIVO (CONTRATADO X REALIZADO ANUAL ) 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</si>
</sst>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(&quot;R$ &quot;* #,##0.00_);_(&quot;R$ &quot;* \(#,##0.00\);_(&quot;R$ &quot;* \-??_);_(@_)"/>
  </numFmts>
  <fonts count="40">
    <font>
      <sz val="10"/>
      <name val="Arial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  <charset val="1"/>
    </font>
    <font>
      <sz val="10"/>
      <name val="SimSun"/>
      <family val="2"/>
    </font>
    <font>
      <b/>
      <sz val="10"/>
      <color indexed="63"/>
      <name val="Arial"/>
      <family val="2"/>
    </font>
    <font>
      <sz val="11"/>
      <color indexed="8"/>
      <name val="Arial1"/>
      <charset val="1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name val="Times New Roman"/>
      <family val="1"/>
      <charset val="1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gradientFill type="path" left="0.5" right="0.5" top="0.5" bottom="0.5">
        <stop position="0">
          <color theme="0"/>
        </stop>
        <stop position="1">
          <color theme="6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1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thin">
        <color indexed="22"/>
      </top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55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3" borderId="4" applyNumberFormat="0" applyAlignment="0" applyProtection="0"/>
    <xf numFmtId="0" fontId="24" fillId="23" borderId="4" applyNumberFormat="0" applyAlignment="0" applyProtection="0"/>
    <xf numFmtId="0" fontId="10" fillId="23" borderId="4" applyNumberForma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7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332">
    <xf numFmtId="0" fontId="0" fillId="0" borderId="0" xfId="0"/>
    <xf numFmtId="0" fontId="8" fillId="0" borderId="4" xfId="0" applyFont="1" applyBorder="1" applyAlignment="1">
      <alignment horizontal="center"/>
    </xf>
    <xf numFmtId="0" fontId="4" fillId="0" borderId="0" xfId="68" applyFont="1" applyFill="1" applyBorder="1" applyAlignment="1">
      <alignment horizontal="left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Border="1"/>
    <xf numFmtId="0" fontId="3" fillId="0" borderId="0" xfId="0" applyFont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2" fillId="0" borderId="0" xfId="0" applyFont="1" applyBorder="1" applyAlignment="1"/>
    <xf numFmtId="0" fontId="3" fillId="23" borderId="17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3" fontId="3" fillId="23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/>
    </xf>
    <xf numFmtId="10" fontId="3" fillId="22" borderId="18" xfId="95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>
      <alignment horizontal="center"/>
    </xf>
    <xf numFmtId="3" fontId="10" fillId="24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3" fontId="11" fillId="4" borderId="17" xfId="0" applyNumberFormat="1" applyFont="1" applyFill="1" applyBorder="1" applyAlignment="1">
      <alignment horizontal="center"/>
    </xf>
    <xf numFmtId="10" fontId="3" fillId="22" borderId="17" xfId="95" applyNumberFormat="1" applyFont="1" applyFill="1" applyBorder="1" applyAlignment="1" applyProtection="1">
      <alignment horizontal="center" vertical="center"/>
    </xf>
    <xf numFmtId="3" fontId="11" fillId="4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3" fillId="24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10" fontId="3" fillId="22" borderId="17" xfId="95" applyNumberFormat="1" applyFont="1" applyFill="1" applyBorder="1" applyAlignment="1" applyProtection="1">
      <alignment horizontal="center"/>
    </xf>
    <xf numFmtId="0" fontId="0" fillId="0" borderId="1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/>
    </xf>
    <xf numFmtId="3" fontId="10" fillId="24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3" fontId="10" fillId="28" borderId="20" xfId="0" applyNumberFormat="1" applyFont="1" applyFill="1" applyBorder="1" applyAlignment="1">
      <alignment horizontal="center"/>
    </xf>
    <xf numFmtId="3" fontId="3" fillId="23" borderId="22" xfId="0" applyNumberFormat="1" applyFont="1" applyFill="1" applyBorder="1" applyAlignment="1">
      <alignment horizontal="center"/>
    </xf>
    <xf numFmtId="3" fontId="3" fillId="23" borderId="17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24" borderId="19" xfId="0" applyNumberFormat="1" applyFont="1" applyFill="1" applyBorder="1" applyAlignment="1">
      <alignment horizontal="center"/>
    </xf>
    <xf numFmtId="10" fontId="3" fillId="22" borderId="21" xfId="95" applyNumberFormat="1" applyFont="1" applyFill="1" applyBorder="1" applyAlignment="1" applyProtection="1">
      <alignment horizontal="center"/>
    </xf>
    <xf numFmtId="0" fontId="3" fillId="23" borderId="19" xfId="0" applyFont="1" applyFill="1" applyBorder="1" applyAlignment="1">
      <alignment horizontal="center"/>
    </xf>
    <xf numFmtId="0" fontId="3" fillId="22" borderId="23" xfId="0" applyFont="1" applyFill="1" applyBorder="1" applyAlignment="1"/>
    <xf numFmtId="0" fontId="11" fillId="24" borderId="22" xfId="0" applyFont="1" applyFill="1" applyBorder="1" applyAlignment="1">
      <alignment horizontal="center"/>
    </xf>
    <xf numFmtId="3" fontId="10" fillId="4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164" fontId="3" fillId="22" borderId="17" xfId="95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/>
    </xf>
    <xf numFmtId="3" fontId="3" fillId="23" borderId="24" xfId="0" applyNumberFormat="1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center"/>
    </xf>
    <xf numFmtId="10" fontId="3" fillId="22" borderId="24" xfId="95" applyNumberFormat="1" applyFont="1" applyFill="1" applyBorder="1" applyAlignment="1" applyProtection="1">
      <alignment horizontal="center" vertical="center"/>
    </xf>
    <xf numFmtId="3" fontId="11" fillId="4" borderId="25" xfId="0" applyNumberFormat="1" applyFont="1" applyFill="1" applyBorder="1" applyAlignment="1">
      <alignment horizontal="center"/>
    </xf>
    <xf numFmtId="0" fontId="4" fillId="0" borderId="0" xfId="68" applyFont="1" applyBorder="1" applyAlignment="1"/>
    <xf numFmtId="0" fontId="3" fillId="0" borderId="0" xfId="68" applyFont="1" applyBorder="1" applyAlignment="1">
      <alignment horizontal="center"/>
    </xf>
    <xf numFmtId="0" fontId="4" fillId="0" borderId="0" xfId="68" applyFont="1" applyFill="1" applyBorder="1" applyAlignment="1"/>
    <xf numFmtId="3" fontId="4" fillId="0" borderId="0" xfId="68" applyNumberFormat="1" applyFont="1" applyBorder="1" applyAlignment="1"/>
    <xf numFmtId="0" fontId="4" fillId="0" borderId="0" xfId="68" applyFont="1" applyBorder="1"/>
    <xf numFmtId="3" fontId="4" fillId="0" borderId="0" xfId="68" applyNumberFormat="1" applyFont="1" applyBorder="1"/>
    <xf numFmtId="0" fontId="3" fillId="0" borderId="0" xfId="68" applyFont="1" applyBorder="1"/>
    <xf numFmtId="0" fontId="10" fillId="0" borderId="0" xfId="68" applyFont="1" applyFill="1" applyBorder="1"/>
    <xf numFmtId="0" fontId="4" fillId="0" borderId="0" xfId="68" applyFont="1" applyFill="1" applyBorder="1" applyAlignment="1">
      <alignment horizontal="center" vertical="top" wrapText="1"/>
    </xf>
    <xf numFmtId="0" fontId="3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left"/>
    </xf>
    <xf numFmtId="0" fontId="4" fillId="0" borderId="0" xfId="68" applyFont="1" applyFill="1" applyBorder="1"/>
    <xf numFmtId="0" fontId="12" fillId="0" borderId="0" xfId="68" applyFont="1" applyFill="1" applyBorder="1" applyAlignment="1"/>
    <xf numFmtId="0" fontId="12" fillId="0" borderId="0" xfId="68" applyFont="1" applyBorder="1" applyAlignment="1"/>
    <xf numFmtId="0" fontId="3" fillId="22" borderId="17" xfId="68" applyFont="1" applyFill="1" applyBorder="1" applyAlignment="1">
      <alignment horizontal="center"/>
    </xf>
    <xf numFmtId="0" fontId="3" fillId="23" borderId="17" xfId="68" applyFont="1" applyFill="1" applyBorder="1" applyAlignment="1">
      <alignment horizontal="center"/>
    </xf>
    <xf numFmtId="0" fontId="11" fillId="24" borderId="17" xfId="68" applyFont="1" applyFill="1" applyBorder="1" applyAlignment="1">
      <alignment horizontal="center"/>
    </xf>
    <xf numFmtId="0" fontId="11" fillId="22" borderId="17" xfId="68" applyFont="1" applyFill="1" applyBorder="1" applyAlignment="1">
      <alignment horizontal="center"/>
    </xf>
    <xf numFmtId="0" fontId="11" fillId="0" borderId="0" xfId="68" applyFont="1" applyFill="1" applyBorder="1" applyAlignment="1">
      <alignment horizontal="center"/>
    </xf>
    <xf numFmtId="0" fontId="4" fillId="0" borderId="17" xfId="68" applyFont="1" applyBorder="1" applyAlignment="1">
      <alignment horizontal="left"/>
    </xf>
    <xf numFmtId="3" fontId="3" fillId="23" borderId="17" xfId="68" applyNumberFormat="1" applyFont="1" applyFill="1" applyBorder="1" applyAlignment="1">
      <alignment horizontal="center" vertical="center"/>
    </xf>
    <xf numFmtId="3" fontId="10" fillId="0" borderId="17" xfId="68" applyNumberFormat="1" applyFont="1" applyFill="1" applyBorder="1" applyAlignment="1">
      <alignment horizontal="center"/>
    </xf>
    <xf numFmtId="10" fontId="3" fillId="22" borderId="18" xfId="103" applyNumberFormat="1" applyFont="1" applyFill="1" applyBorder="1" applyAlignment="1" applyProtection="1">
      <alignment horizontal="center" vertical="center"/>
    </xf>
    <xf numFmtId="3" fontId="10" fillId="0" borderId="22" xfId="68" applyNumberFormat="1" applyFont="1" applyFill="1" applyBorder="1" applyAlignment="1">
      <alignment horizontal="center"/>
    </xf>
    <xf numFmtId="10" fontId="10" fillId="0" borderId="0" xfId="68" applyNumberFormat="1" applyFont="1" applyFill="1" applyBorder="1" applyAlignment="1">
      <alignment horizontal="center"/>
    </xf>
    <xf numFmtId="3" fontId="10" fillId="24" borderId="17" xfId="68" applyNumberFormat="1" applyFont="1" applyFill="1" applyBorder="1" applyAlignment="1">
      <alignment horizontal="center"/>
    </xf>
    <xf numFmtId="0" fontId="11" fillId="0" borderId="17" xfId="68" applyFont="1" applyFill="1" applyBorder="1" applyAlignment="1">
      <alignment horizontal="left"/>
    </xf>
    <xf numFmtId="3" fontId="11" fillId="4" borderId="17" xfId="68" applyNumberFormat="1" applyFont="1" applyFill="1" applyBorder="1" applyAlignment="1">
      <alignment horizontal="center"/>
    </xf>
    <xf numFmtId="10" fontId="3" fillId="22" borderId="17" xfId="103" applyNumberFormat="1" applyFont="1" applyFill="1" applyBorder="1" applyAlignment="1" applyProtection="1">
      <alignment horizontal="center" vertical="center"/>
    </xf>
    <xf numFmtId="3" fontId="11" fillId="4" borderId="19" xfId="68" applyNumberFormat="1" applyFont="1" applyFill="1" applyBorder="1" applyAlignment="1">
      <alignment horizontal="center"/>
    </xf>
    <xf numFmtId="0" fontId="4" fillId="0" borderId="0" xfId="68" applyFont="1" applyFill="1" applyBorder="1" applyAlignment="1">
      <alignment horizontal="center"/>
    </xf>
    <xf numFmtId="0" fontId="10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center"/>
    </xf>
    <xf numFmtId="3" fontId="3" fillId="16" borderId="0" xfId="68" applyNumberFormat="1" applyFont="1" applyFill="1" applyBorder="1" applyAlignment="1">
      <alignment horizontal="center"/>
    </xf>
    <xf numFmtId="0" fontId="3" fillId="16" borderId="0" xfId="68" applyFont="1" applyFill="1" applyBorder="1" applyAlignment="1">
      <alignment horizontal="center"/>
    </xf>
    <xf numFmtId="0" fontId="10" fillId="16" borderId="0" xfId="68" applyFont="1" applyFill="1" applyBorder="1" applyAlignment="1">
      <alignment horizontal="center"/>
    </xf>
    <xf numFmtId="3" fontId="3" fillId="24" borderId="17" xfId="68" applyNumberFormat="1" applyFont="1" applyFill="1" applyBorder="1" applyAlignment="1">
      <alignment horizontal="center"/>
    </xf>
    <xf numFmtId="0" fontId="4" fillId="0" borderId="17" xfId="68" applyFont="1" applyFill="1" applyBorder="1" applyAlignment="1">
      <alignment horizontal="left" vertical="center"/>
    </xf>
    <xf numFmtId="10" fontId="3" fillId="22" borderId="17" xfId="103" applyNumberFormat="1" applyFont="1" applyFill="1" applyBorder="1" applyAlignment="1" applyProtection="1">
      <alignment horizontal="center"/>
    </xf>
    <xf numFmtId="0" fontId="4" fillId="0" borderId="17" xfId="68" applyFont="1" applyFill="1" applyBorder="1" applyAlignment="1">
      <alignment horizontal="left"/>
    </xf>
    <xf numFmtId="0" fontId="4" fillId="2" borderId="0" xfId="68" applyFont="1" applyFill="1" applyBorder="1" applyAlignment="1">
      <alignment horizontal="left"/>
    </xf>
    <xf numFmtId="0" fontId="10" fillId="2" borderId="0" xfId="68" applyFont="1" applyFill="1" applyBorder="1" applyAlignment="1">
      <alignment horizontal="center"/>
    </xf>
    <xf numFmtId="0" fontId="4" fillId="2" borderId="0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/>
    </xf>
    <xf numFmtId="3" fontId="3" fillId="2" borderId="0" xfId="68" applyNumberFormat="1" applyFont="1" applyFill="1" applyBorder="1" applyAlignment="1">
      <alignment horizontal="center"/>
    </xf>
    <xf numFmtId="0" fontId="12" fillId="24" borderId="0" xfId="68" applyFont="1" applyFill="1" applyBorder="1" applyAlignment="1"/>
    <xf numFmtId="0" fontId="3" fillId="23" borderId="18" xfId="68" applyFont="1" applyFill="1" applyBorder="1" applyAlignment="1">
      <alignment horizontal="center"/>
    </xf>
    <xf numFmtId="0" fontId="11" fillId="22" borderId="18" xfId="68" applyFont="1" applyFill="1" applyBorder="1" applyAlignment="1">
      <alignment horizontal="center"/>
    </xf>
    <xf numFmtId="3" fontId="10" fillId="24" borderId="20" xfId="68" applyNumberFormat="1" applyFont="1" applyFill="1" applyBorder="1" applyAlignment="1">
      <alignment horizontal="center"/>
    </xf>
    <xf numFmtId="3" fontId="10" fillId="0" borderId="20" xfId="68" applyNumberFormat="1" applyFont="1" applyFill="1" applyBorder="1" applyAlignment="1">
      <alignment horizontal="center"/>
    </xf>
    <xf numFmtId="0" fontId="4" fillId="24" borderId="17" xfId="68" applyFont="1" applyFill="1" applyBorder="1" applyAlignment="1">
      <alignment horizontal="left"/>
    </xf>
    <xf numFmtId="3" fontId="3" fillId="23" borderId="21" xfId="68" applyNumberFormat="1" applyFont="1" applyFill="1" applyBorder="1" applyAlignment="1">
      <alignment horizontal="center"/>
    </xf>
    <xf numFmtId="3" fontId="3" fillId="23" borderId="22" xfId="68" applyNumberFormat="1" applyFont="1" applyFill="1" applyBorder="1" applyAlignment="1">
      <alignment horizontal="center"/>
    </xf>
    <xf numFmtId="3" fontId="3" fillId="23" borderId="17" xfId="68" applyNumberFormat="1" applyFont="1" applyFill="1" applyBorder="1" applyAlignment="1">
      <alignment horizontal="center"/>
    </xf>
    <xf numFmtId="0" fontId="13" fillId="2" borderId="17" xfId="68" applyFont="1" applyFill="1" applyBorder="1" applyAlignment="1">
      <alignment horizontal="left"/>
    </xf>
    <xf numFmtId="3" fontId="3" fillId="4" borderId="17" xfId="68" applyNumberFormat="1" applyFont="1" applyFill="1" applyBorder="1" applyAlignment="1">
      <alignment horizontal="center"/>
    </xf>
    <xf numFmtId="3" fontId="3" fillId="24" borderId="19" xfId="68" applyNumberFormat="1" applyFont="1" applyFill="1" applyBorder="1" applyAlignment="1">
      <alignment horizontal="center"/>
    </xf>
    <xf numFmtId="10" fontId="3" fillId="22" borderId="21" xfId="103" applyNumberFormat="1" applyFont="1" applyFill="1" applyBorder="1" applyAlignment="1" applyProtection="1">
      <alignment horizontal="center"/>
    </xf>
    <xf numFmtId="3" fontId="10" fillId="4" borderId="17" xfId="68" applyNumberFormat="1" applyFont="1" applyFill="1" applyBorder="1" applyAlignment="1">
      <alignment horizontal="center"/>
    </xf>
    <xf numFmtId="3" fontId="4" fillId="2" borderId="0" xfId="68" applyNumberFormat="1" applyFont="1" applyFill="1" applyBorder="1" applyAlignment="1">
      <alignment horizontal="center"/>
    </xf>
    <xf numFmtId="0" fontId="4" fillId="0" borderId="18" xfId="68" applyFont="1" applyBorder="1" applyAlignment="1">
      <alignment horizontal="left"/>
    </xf>
    <xf numFmtId="164" fontId="3" fillId="22" borderId="17" xfId="103" applyNumberFormat="1" applyFont="1" applyFill="1" applyBorder="1" applyAlignment="1" applyProtection="1">
      <alignment horizontal="center"/>
    </xf>
    <xf numFmtId="0" fontId="13" fillId="2" borderId="0" xfId="68" applyFont="1" applyFill="1" applyBorder="1" applyAlignment="1">
      <alignment horizontal="left"/>
    </xf>
    <xf numFmtId="0" fontId="4" fillId="0" borderId="17" xfId="68" applyFont="1" applyFill="1" applyBorder="1" applyAlignment="1">
      <alignment horizontal="left" wrapText="1"/>
    </xf>
    <xf numFmtId="3" fontId="3" fillId="23" borderId="18" xfId="68" applyNumberFormat="1" applyFont="1" applyFill="1" applyBorder="1" applyAlignment="1">
      <alignment horizontal="center" vertical="center"/>
    </xf>
    <xf numFmtId="3" fontId="10" fillId="24" borderId="18" xfId="68" applyNumberFormat="1" applyFont="1" applyFill="1" applyBorder="1" applyAlignment="1">
      <alignment horizontal="center"/>
    </xf>
    <xf numFmtId="3" fontId="10" fillId="0" borderId="26" xfId="68" applyNumberFormat="1" applyFont="1" applyFill="1" applyBorder="1" applyAlignment="1">
      <alignment horizontal="center"/>
    </xf>
    <xf numFmtId="3" fontId="3" fillId="23" borderId="23" xfId="68" applyNumberFormat="1" applyFont="1" applyFill="1" applyBorder="1" applyAlignment="1">
      <alignment horizontal="center" vertical="center"/>
    </xf>
    <xf numFmtId="10" fontId="3" fillId="22" borderId="23" xfId="103" applyNumberFormat="1" applyFont="1" applyFill="1" applyBorder="1" applyAlignment="1" applyProtection="1">
      <alignment horizontal="center" vertical="center"/>
    </xf>
    <xf numFmtId="0" fontId="11" fillId="24" borderId="22" xfId="68" applyFont="1" applyFill="1" applyBorder="1" applyAlignment="1">
      <alignment horizontal="center"/>
    </xf>
    <xf numFmtId="0" fontId="11" fillId="24" borderId="19" xfId="68" applyFont="1" applyFill="1" applyBorder="1" applyAlignment="1">
      <alignment horizontal="center"/>
    </xf>
    <xf numFmtId="0" fontId="4" fillId="0" borderId="27" xfId="68" applyFont="1" applyBorder="1" applyAlignment="1">
      <alignment horizontal="left"/>
    </xf>
    <xf numFmtId="0" fontId="4" fillId="0" borderId="19" xfId="68" applyFont="1" applyBorder="1" applyAlignment="1">
      <alignment horizontal="left"/>
    </xf>
    <xf numFmtId="3" fontId="3" fillId="24" borderId="17" xfId="86" applyNumberFormat="1" applyFont="1" applyFill="1" applyBorder="1" applyAlignment="1">
      <alignment horizontal="center"/>
    </xf>
    <xf numFmtId="3" fontId="3" fillId="4" borderId="17" xfId="87" applyNumberFormat="1" applyFont="1" applyFill="1" applyBorder="1" applyAlignment="1">
      <alignment horizontal="center"/>
    </xf>
    <xf numFmtId="3" fontId="11" fillId="4" borderId="17" xfId="88" applyNumberFormat="1" applyFont="1" applyFill="1" applyBorder="1" applyAlignment="1">
      <alignment horizontal="center"/>
    </xf>
    <xf numFmtId="3" fontId="11" fillId="4" borderId="17" xfId="89" applyNumberFormat="1" applyFont="1" applyFill="1" applyBorder="1" applyAlignment="1">
      <alignment horizontal="center"/>
    </xf>
    <xf numFmtId="3" fontId="11" fillId="4" borderId="17" xfId="66" applyNumberFormat="1" applyFont="1" applyFill="1" applyBorder="1" applyAlignment="1">
      <alignment horizontal="center"/>
    </xf>
    <xf numFmtId="0" fontId="4" fillId="0" borderId="17" xfId="67" applyBorder="1" applyAlignment="1">
      <alignment horizontal="left"/>
    </xf>
    <xf numFmtId="0" fontId="37" fillId="0" borderId="0" xfId="0" applyFont="1" applyAlignment="1">
      <alignment readingOrder="1"/>
    </xf>
    <xf numFmtId="0" fontId="37" fillId="0" borderId="0" xfId="0" applyFont="1" applyAlignment="1">
      <alignment horizontal="left" readingOrder="1"/>
    </xf>
    <xf numFmtId="0" fontId="38" fillId="0" borderId="0" xfId="0" applyFont="1" applyAlignment="1">
      <alignment horizontal="left" readingOrder="1"/>
    </xf>
    <xf numFmtId="0" fontId="8" fillId="0" borderId="0" xfId="68" applyFont="1" applyBorder="1" applyAlignment="1">
      <alignment vertical="center"/>
    </xf>
    <xf numFmtId="0" fontId="3" fillId="22" borderId="17" xfId="68" applyFont="1" applyFill="1" applyBorder="1" applyAlignment="1">
      <alignment horizontal="left" vertical="center"/>
    </xf>
    <xf numFmtId="0" fontId="3" fillId="22" borderId="17" xfId="68" applyFont="1" applyFill="1" applyBorder="1" applyAlignment="1">
      <alignment horizontal="left" vertical="center" wrapText="1"/>
    </xf>
    <xf numFmtId="0" fontId="7" fillId="25" borderId="0" xfId="0" applyFont="1" applyFill="1" applyAlignment="1">
      <alignment horizontal="center" vertical="center"/>
    </xf>
    <xf numFmtId="10" fontId="3" fillId="22" borderId="24" xfId="95" applyNumberFormat="1" applyFont="1" applyFill="1" applyBorder="1" applyAlignment="1" applyProtection="1">
      <alignment horizontal="center"/>
    </xf>
    <xf numFmtId="3" fontId="3" fillId="23" borderId="24" xfId="0" applyNumberFormat="1" applyFont="1" applyFill="1" applyBorder="1" applyAlignment="1">
      <alignment horizontal="center"/>
    </xf>
    <xf numFmtId="0" fontId="39" fillId="26" borderId="0" xfId="68" applyFont="1" applyFill="1" applyBorder="1" applyAlignment="1">
      <alignment horizontal="center"/>
    </xf>
    <xf numFmtId="0" fontId="11" fillId="0" borderId="23" xfId="68" applyFont="1" applyFill="1" applyBorder="1" applyAlignment="1">
      <alignment horizontal="left" vertical="center"/>
    </xf>
    <xf numFmtId="3" fontId="11" fillId="4" borderId="23" xfId="68" applyNumberFormat="1" applyFont="1" applyFill="1" applyBorder="1" applyAlignment="1">
      <alignment horizontal="center" vertical="center"/>
    </xf>
    <xf numFmtId="10" fontId="11" fillId="0" borderId="0" xfId="68" applyNumberFormat="1" applyFont="1" applyFill="1" applyBorder="1" applyAlignment="1">
      <alignment horizontal="center" vertical="center"/>
    </xf>
    <xf numFmtId="3" fontId="11" fillId="4" borderId="19" xfId="68" applyNumberFormat="1" applyFont="1" applyFill="1" applyBorder="1" applyAlignment="1">
      <alignment horizontal="center" vertical="center"/>
    </xf>
    <xf numFmtId="0" fontId="4" fillId="0" borderId="0" xfId="68" applyFont="1" applyBorder="1" applyAlignment="1">
      <alignment vertical="center"/>
    </xf>
    <xf numFmtId="0" fontId="3" fillId="23" borderId="17" xfId="66" applyFont="1" applyFill="1" applyBorder="1" applyAlignment="1">
      <alignment horizontal="center"/>
    </xf>
    <xf numFmtId="0" fontId="11" fillId="24" borderId="17" xfId="66" applyFont="1" applyFill="1" applyBorder="1" applyAlignment="1">
      <alignment horizontal="center"/>
    </xf>
    <xf numFmtId="0" fontId="11" fillId="22" borderId="17" xfId="66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 vertical="center"/>
    </xf>
    <xf numFmtId="3" fontId="10" fillId="0" borderId="17" xfId="66" applyNumberFormat="1" applyFont="1" applyFill="1" applyBorder="1" applyAlignment="1">
      <alignment horizont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3" fontId="4" fillId="0" borderId="17" xfId="68" applyNumberFormat="1" applyFont="1" applyFill="1" applyBorder="1" applyAlignment="1">
      <alignment horizontal="center" vertical="center"/>
    </xf>
    <xf numFmtId="3" fontId="10" fillId="24" borderId="17" xfId="66" applyNumberFormat="1" applyFont="1" applyFill="1" applyBorder="1" applyAlignment="1">
      <alignment horizontal="center"/>
    </xf>
    <xf numFmtId="3" fontId="3" fillId="23" borderId="24" xfId="66" applyNumberFormat="1" applyFont="1" applyFill="1" applyBorder="1" applyAlignment="1">
      <alignment horizontal="center" vertical="center"/>
    </xf>
    <xf numFmtId="3" fontId="11" fillId="4" borderId="24" xfId="66" applyNumberFormat="1" applyFont="1" applyFill="1" applyBorder="1" applyAlignment="1">
      <alignment horizontal="center" vertical="center"/>
    </xf>
    <xf numFmtId="10" fontId="3" fillId="22" borderId="24" xfId="102" applyNumberFormat="1" applyFont="1" applyFill="1" applyBorder="1" applyAlignment="1" applyProtection="1">
      <alignment horizontal="center" vertical="center"/>
    </xf>
    <xf numFmtId="3" fontId="11" fillId="4" borderId="25" xfId="66" applyNumberFormat="1" applyFont="1" applyFill="1" applyBorder="1" applyAlignment="1">
      <alignment horizontal="center" vertical="center"/>
    </xf>
    <xf numFmtId="3" fontId="3" fillId="23" borderId="23" xfId="68" applyNumberFormat="1" applyFont="1" applyFill="1" applyBorder="1" applyAlignment="1">
      <alignment horizontal="center" vertical="center" wrapText="1"/>
    </xf>
    <xf numFmtId="3" fontId="11" fillId="4" borderId="17" xfId="68" applyNumberFormat="1" applyFont="1" applyFill="1" applyBorder="1" applyAlignment="1">
      <alignment horizontal="center" vertical="center"/>
    </xf>
    <xf numFmtId="3" fontId="3" fillId="24" borderId="17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/>
    </xf>
    <xf numFmtId="1" fontId="3" fillId="23" borderId="17" xfId="66" applyNumberFormat="1" applyFont="1" applyFill="1" applyBorder="1" applyAlignment="1">
      <alignment horizontal="center"/>
    </xf>
    <xf numFmtId="0" fontId="3" fillId="23" borderId="18" xfId="66" applyFont="1" applyFill="1" applyBorder="1" applyAlignment="1">
      <alignment horizontal="center"/>
    </xf>
    <xf numFmtId="0" fontId="11" fillId="22" borderId="18" xfId="66" applyFont="1" applyFill="1" applyBorder="1" applyAlignment="1">
      <alignment horizontal="center"/>
    </xf>
    <xf numFmtId="3" fontId="10" fillId="24" borderId="20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 vertical="center"/>
    </xf>
    <xf numFmtId="3" fontId="10" fillId="0" borderId="20" xfId="66" applyNumberFormat="1" applyFont="1" applyFill="1" applyBorder="1" applyAlignment="1">
      <alignment horizontal="center"/>
    </xf>
    <xf numFmtId="3" fontId="10" fillId="28" borderId="20" xfId="66" applyNumberFormat="1" applyFont="1" applyFill="1" applyBorder="1" applyAlignment="1">
      <alignment horizontal="center"/>
    </xf>
    <xf numFmtId="3" fontId="3" fillId="23" borderId="21" xfId="66" applyNumberFormat="1" applyFont="1" applyFill="1" applyBorder="1" applyAlignment="1">
      <alignment horizontal="center"/>
    </xf>
    <xf numFmtId="3" fontId="11" fillId="4" borderId="19" xfId="66" applyNumberFormat="1" applyFont="1" applyFill="1" applyBorder="1" applyAlignment="1">
      <alignment horizontal="center"/>
    </xf>
    <xf numFmtId="3" fontId="3" fillId="23" borderId="22" xfId="66" applyNumberFormat="1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/>
    </xf>
    <xf numFmtId="3" fontId="3" fillId="4" borderId="17" xfId="66" applyNumberFormat="1" applyFont="1" applyFill="1" applyBorder="1" applyAlignment="1">
      <alignment horizontal="center"/>
    </xf>
    <xf numFmtId="3" fontId="3" fillId="24" borderId="19" xfId="66" applyNumberFormat="1" applyFont="1" applyFill="1" applyBorder="1" applyAlignment="1">
      <alignment horizontal="center"/>
    </xf>
    <xf numFmtId="10" fontId="3" fillId="22" borderId="21" xfId="102" applyNumberFormat="1" applyFont="1" applyFill="1" applyBorder="1" applyAlignment="1" applyProtection="1">
      <alignment horizontal="center"/>
    </xf>
    <xf numFmtId="0" fontId="3" fillId="23" borderId="19" xfId="66" applyFont="1" applyFill="1" applyBorder="1" applyAlignment="1">
      <alignment horizontal="center"/>
    </xf>
    <xf numFmtId="0" fontId="11" fillId="24" borderId="22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0" fontId="10" fillId="0" borderId="0" xfId="68" applyFont="1" applyFill="1" applyBorder="1" applyAlignment="1">
      <alignment horizontal="center" vertical="center"/>
    </xf>
    <xf numFmtId="0" fontId="4" fillId="0" borderId="0" xfId="68" applyFont="1" applyBorder="1" applyAlignment="1">
      <alignment horizontal="left"/>
    </xf>
    <xf numFmtId="10" fontId="10" fillId="0" borderId="0" xfId="68" applyNumberFormat="1" applyFont="1" applyFill="1" applyBorder="1" applyAlignment="1">
      <alignment horizontal="center" vertical="center"/>
    </xf>
    <xf numFmtId="3" fontId="4" fillId="16" borderId="0" xfId="68" applyNumberFormat="1" applyFont="1" applyFill="1" applyBorder="1" applyAlignment="1">
      <alignment horizontal="left"/>
    </xf>
    <xf numFmtId="0" fontId="3" fillId="23" borderId="30" xfId="68" applyFont="1" applyFill="1" applyBorder="1" applyAlignment="1">
      <alignment vertical="center"/>
    </xf>
    <xf numFmtId="3" fontId="11" fillId="4" borderId="31" xfId="68" applyNumberFormat="1" applyFont="1" applyFill="1" applyBorder="1" applyAlignment="1">
      <alignment vertical="center"/>
    </xf>
    <xf numFmtId="10" fontId="3" fillId="22" borderId="31" xfId="103" applyNumberFormat="1" applyFont="1" applyFill="1" applyBorder="1" applyAlignment="1" applyProtection="1">
      <alignment vertical="center"/>
    </xf>
    <xf numFmtId="0" fontId="3" fillId="23" borderId="31" xfId="68" applyFont="1" applyFill="1" applyBorder="1" applyAlignment="1">
      <alignment vertical="center"/>
    </xf>
    <xf numFmtId="3" fontId="11" fillId="4" borderId="31" xfId="89" applyNumberFormat="1" applyFont="1" applyFill="1" applyBorder="1" applyAlignment="1">
      <alignment vertical="center"/>
    </xf>
    <xf numFmtId="3" fontId="3" fillId="23" borderId="32" xfId="68" applyNumberFormat="1" applyFont="1" applyFill="1" applyBorder="1" applyAlignment="1">
      <alignment vertical="center"/>
    </xf>
    <xf numFmtId="3" fontId="11" fillId="4" borderId="33" xfId="68" applyNumberFormat="1" applyFont="1" applyFill="1" applyBorder="1" applyAlignment="1">
      <alignment vertical="center"/>
    </xf>
    <xf numFmtId="0" fontId="3" fillId="23" borderId="34" xfId="68" applyFont="1" applyFill="1" applyBorder="1" applyAlignment="1">
      <alignment horizontal="center" vertical="center"/>
    </xf>
    <xf numFmtId="3" fontId="11" fillId="4" borderId="35" xfId="68" applyNumberFormat="1" applyFont="1" applyFill="1" applyBorder="1" applyAlignment="1">
      <alignment horizontal="center" vertical="center"/>
    </xf>
    <xf numFmtId="10" fontId="3" fillId="22" borderId="35" xfId="103" applyNumberFormat="1" applyFont="1" applyFill="1" applyBorder="1" applyAlignment="1" applyProtection="1">
      <alignment horizontal="center" vertical="center"/>
    </xf>
    <xf numFmtId="0" fontId="3" fillId="23" borderId="35" xfId="68" applyFont="1" applyFill="1" applyBorder="1" applyAlignment="1">
      <alignment horizontal="center" vertical="center"/>
    </xf>
    <xf numFmtId="3" fontId="11" fillId="4" borderId="35" xfId="89" applyNumberFormat="1" applyFont="1" applyFill="1" applyBorder="1" applyAlignment="1">
      <alignment horizontal="center" vertical="center"/>
    </xf>
    <xf numFmtId="3" fontId="11" fillId="4" borderId="36" xfId="68" applyNumberFormat="1" applyFont="1" applyFill="1" applyBorder="1" applyAlignment="1">
      <alignment horizontal="center" vertical="center"/>
    </xf>
    <xf numFmtId="3" fontId="3" fillId="23" borderId="37" xfId="68" applyNumberFormat="1" applyFont="1" applyFill="1" applyBorder="1" applyAlignment="1">
      <alignment vertical="center"/>
    </xf>
    <xf numFmtId="3" fontId="11" fillId="4" borderId="38" xfId="68" applyNumberFormat="1" applyFont="1" applyFill="1" applyBorder="1" applyAlignment="1">
      <alignment vertical="center"/>
    </xf>
    <xf numFmtId="0" fontId="7" fillId="25" borderId="0" xfId="0" applyFont="1" applyFill="1" applyAlignment="1">
      <alignment vertical="center"/>
    </xf>
    <xf numFmtId="0" fontId="2" fillId="0" borderId="0" xfId="70" applyFont="1" applyFill="1" applyAlignment="1">
      <alignment horizontal="center" vertical="center"/>
    </xf>
    <xf numFmtId="0" fontId="3" fillId="0" borderId="0" xfId="70" applyFont="1" applyFill="1"/>
    <xf numFmtId="0" fontId="4" fillId="0" borderId="0" xfId="70"/>
    <xf numFmtId="0" fontId="7" fillId="27" borderId="14" xfId="70" applyFont="1" applyFill="1" applyBorder="1" applyAlignment="1">
      <alignment horizontal="center"/>
    </xf>
    <xf numFmtId="0" fontId="6" fillId="27" borderId="11" xfId="70" applyFont="1" applyFill="1" applyBorder="1" applyAlignment="1">
      <alignment horizontal="center"/>
    </xf>
    <xf numFmtId="0" fontId="6" fillId="27" borderId="12" xfId="70" applyFont="1" applyFill="1" applyBorder="1" applyAlignment="1">
      <alignment horizontal="center"/>
    </xf>
    <xf numFmtId="0" fontId="5" fillId="0" borderId="16" xfId="70" applyFont="1" applyFill="1" applyBorder="1"/>
    <xf numFmtId="3" fontId="6" fillId="0" borderId="39" xfId="0" applyNumberFormat="1" applyFont="1" applyFill="1" applyBorder="1" applyAlignment="1">
      <alignment horizontal="center"/>
    </xf>
    <xf numFmtId="3" fontId="5" fillId="0" borderId="13" xfId="70" applyNumberFormat="1" applyFont="1" applyBorder="1" applyAlignment="1">
      <alignment horizontal="center"/>
    </xf>
    <xf numFmtId="0" fontId="5" fillId="0" borderId="0" xfId="70" applyFont="1"/>
    <xf numFmtId="9" fontId="6" fillId="27" borderId="15" xfId="102" applyFont="1" applyFill="1" applyBorder="1" applyAlignment="1">
      <alignment horizontal="center"/>
    </xf>
    <xf numFmtId="0" fontId="5" fillId="0" borderId="39" xfId="0" applyFont="1" applyFill="1" applyBorder="1"/>
    <xf numFmtId="0" fontId="5" fillId="0" borderId="4" xfId="0" applyFont="1" applyBorder="1"/>
    <xf numFmtId="10" fontId="6" fillId="0" borderId="4" xfId="0" applyNumberFormat="1" applyFont="1" applyFill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4" xfId="0" applyFont="1" applyFill="1" applyBorder="1"/>
    <xf numFmtId="10" fontId="5" fillId="24" borderId="4" xfId="0" applyNumberFormat="1" applyFont="1" applyFill="1" applyBorder="1" applyAlignment="1">
      <alignment horizontal="center"/>
    </xf>
    <xf numFmtId="0" fontId="8" fillId="0" borderId="39" xfId="0" applyFont="1" applyFill="1" applyBorder="1"/>
    <xf numFmtId="0" fontId="8" fillId="26" borderId="4" xfId="7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9" fontId="6" fillId="0" borderId="39" xfId="102" applyFont="1" applyFill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36" fillId="0" borderId="4" xfId="94" applyFont="1" applyFill="1" applyBorder="1" applyAlignment="1">
      <alignment horizontal="center"/>
    </xf>
    <xf numFmtId="0" fontId="37" fillId="0" borderId="0" xfId="0" applyFont="1" applyAlignment="1">
      <alignment vertical="center" readingOrder="1"/>
    </xf>
    <xf numFmtId="0" fontId="5" fillId="24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17" xfId="0" applyFont="1" applyBorder="1" applyAlignment="1"/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23" borderId="24" xfId="0" applyFont="1" applyFill="1" applyBorder="1" applyAlignment="1">
      <alignment horizontal="center"/>
    </xf>
    <xf numFmtId="10" fontId="3" fillId="22" borderId="28" xfId="95" applyNumberFormat="1" applyFont="1" applyFill="1" applyBorder="1" applyAlignment="1" applyProtection="1">
      <alignment horizontal="center"/>
    </xf>
    <xf numFmtId="3" fontId="3" fillId="4" borderId="0" xfId="0" applyNumberFormat="1" applyFont="1" applyFill="1" applyBorder="1" applyAlignment="1">
      <alignment horizontal="center"/>
    </xf>
    <xf numFmtId="0" fontId="3" fillId="23" borderId="47" xfId="0" applyFont="1" applyFill="1" applyBorder="1" applyAlignment="1">
      <alignment horizontal="center"/>
    </xf>
    <xf numFmtId="3" fontId="3" fillId="4" borderId="23" xfId="0" applyNumberFormat="1" applyFont="1" applyFill="1" applyBorder="1" applyAlignment="1">
      <alignment horizontal="center"/>
    </xf>
    <xf numFmtId="10" fontId="3" fillId="22" borderId="23" xfId="95" applyNumberFormat="1" applyFont="1" applyFill="1" applyBorder="1" applyAlignment="1" applyProtection="1">
      <alignment horizontal="center"/>
    </xf>
    <xf numFmtId="0" fontId="3" fillId="23" borderId="23" xfId="0" applyFont="1" applyFill="1" applyBorder="1" applyAlignment="1">
      <alignment horizontal="center"/>
    </xf>
    <xf numFmtId="3" fontId="3" fillId="29" borderId="24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26" borderId="0" xfId="0" applyFont="1" applyFill="1" applyBorder="1"/>
    <xf numFmtId="0" fontId="3" fillId="26" borderId="0" xfId="0" applyFont="1" applyFill="1" applyBorder="1"/>
    <xf numFmtId="0" fontId="0" fillId="30" borderId="0" xfId="0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0" fontId="10" fillId="31" borderId="0" xfId="0" applyFont="1" applyFill="1" applyBorder="1" applyAlignment="1">
      <alignment horizontal="center"/>
    </xf>
    <xf numFmtId="0" fontId="12" fillId="26" borderId="0" xfId="0" applyFont="1" applyFill="1" applyBorder="1" applyAlignment="1"/>
    <xf numFmtId="0" fontId="0" fillId="2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3" fontId="1" fillId="29" borderId="24" xfId="0" applyNumberFormat="1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4" borderId="27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center"/>
    </xf>
    <xf numFmtId="0" fontId="3" fillId="22" borderId="18" xfId="0" applyFont="1" applyFill="1" applyBorder="1" applyAlignment="1">
      <alignment horizontal="left" vertical="center" wrapText="1"/>
    </xf>
    <xf numFmtId="0" fontId="3" fillId="22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22" borderId="17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/>
    </xf>
    <xf numFmtId="3" fontId="3" fillId="23" borderId="29" xfId="68" applyNumberFormat="1" applyFont="1" applyFill="1" applyBorder="1" applyAlignment="1">
      <alignment horizontal="center"/>
    </xf>
    <xf numFmtId="3" fontId="3" fillId="23" borderId="31" xfId="68" applyNumberFormat="1" applyFont="1" applyFill="1" applyBorder="1" applyAlignment="1">
      <alignment horizontal="center"/>
    </xf>
    <xf numFmtId="3" fontId="3" fillId="23" borderId="44" xfId="68" applyNumberFormat="1" applyFont="1" applyFill="1" applyBorder="1" applyAlignment="1">
      <alignment horizontal="center"/>
    </xf>
    <xf numFmtId="3" fontId="3" fillId="4" borderId="29" xfId="68" applyNumberFormat="1" applyFont="1" applyFill="1" applyBorder="1" applyAlignment="1">
      <alignment horizontal="center"/>
    </xf>
    <xf numFmtId="3" fontId="3" fillId="4" borderId="31" xfId="68" applyNumberFormat="1" applyFont="1" applyFill="1" applyBorder="1" applyAlignment="1">
      <alignment horizontal="center"/>
    </xf>
    <xf numFmtId="3" fontId="3" fillId="4" borderId="44" xfId="68" applyNumberFormat="1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/>
    </xf>
    <xf numFmtId="10" fontId="3" fillId="22" borderId="31" xfId="103" applyNumberFormat="1" applyFont="1" applyFill="1" applyBorder="1" applyAlignment="1" applyProtection="1">
      <alignment horizontal="center"/>
    </xf>
    <xf numFmtId="10" fontId="3" fillId="22" borderId="44" xfId="103" applyNumberFormat="1" applyFont="1" applyFill="1" applyBorder="1" applyAlignment="1" applyProtection="1">
      <alignment horizontal="center"/>
    </xf>
    <xf numFmtId="0" fontId="3" fillId="22" borderId="45" xfId="68" applyFont="1" applyFill="1" applyBorder="1" applyAlignment="1">
      <alignment horizontal="center"/>
    </xf>
    <xf numFmtId="0" fontId="3" fillId="22" borderId="20" xfId="68" applyFont="1" applyFill="1" applyBorder="1" applyAlignment="1">
      <alignment horizontal="center"/>
    </xf>
    <xf numFmtId="0" fontId="3" fillId="22" borderId="22" xfId="68" applyFont="1" applyFill="1" applyBorder="1" applyAlignment="1">
      <alignment horizontal="center"/>
    </xf>
    <xf numFmtId="3" fontId="10" fillId="4" borderId="29" xfId="68" applyNumberFormat="1" applyFont="1" applyFill="1" applyBorder="1" applyAlignment="1">
      <alignment horizontal="center"/>
    </xf>
    <xf numFmtId="3" fontId="10" fillId="4" borderId="31" xfId="68" applyNumberFormat="1" applyFont="1" applyFill="1" applyBorder="1" applyAlignment="1">
      <alignment horizontal="center"/>
    </xf>
    <xf numFmtId="3" fontId="10" fillId="4" borderId="44" xfId="68" applyNumberFormat="1" applyFont="1" applyFill="1" applyBorder="1" applyAlignment="1">
      <alignment horizontal="center"/>
    </xf>
    <xf numFmtId="0" fontId="3" fillId="23" borderId="29" xfId="68" applyFont="1" applyFill="1" applyBorder="1" applyAlignment="1">
      <alignment horizontal="center"/>
    </xf>
    <xf numFmtId="0" fontId="3" fillId="23" borderId="31" xfId="68" applyFont="1" applyFill="1" applyBorder="1" applyAlignment="1">
      <alignment horizontal="center"/>
    </xf>
    <xf numFmtId="0" fontId="3" fillId="23" borderId="44" xfId="68" applyFont="1" applyFill="1" applyBorder="1" applyAlignment="1">
      <alignment horizontal="center"/>
    </xf>
    <xf numFmtId="0" fontId="3" fillId="22" borderId="17" xfId="68" applyFont="1" applyFill="1" applyBorder="1" applyAlignment="1">
      <alignment horizontal="center"/>
    </xf>
    <xf numFmtId="3" fontId="11" fillId="4" borderId="29" xfId="68" applyNumberFormat="1" applyFont="1" applyFill="1" applyBorder="1" applyAlignment="1">
      <alignment horizontal="center"/>
    </xf>
    <xf numFmtId="3" fontId="11" fillId="4" borderId="31" xfId="68" applyNumberFormat="1" applyFont="1" applyFill="1" applyBorder="1" applyAlignment="1">
      <alignment horizontal="center"/>
    </xf>
    <xf numFmtId="3" fontId="11" fillId="4" borderId="44" xfId="68" applyNumberFormat="1" applyFont="1" applyFill="1" applyBorder="1" applyAlignment="1">
      <alignment horizontal="center"/>
    </xf>
    <xf numFmtId="0" fontId="3" fillId="22" borderId="19" xfId="68" applyFont="1" applyFill="1" applyBorder="1" applyAlignment="1">
      <alignment horizontal="center"/>
    </xf>
    <xf numFmtId="0" fontId="12" fillId="0" borderId="40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/>
    </xf>
    <xf numFmtId="0" fontId="3" fillId="22" borderId="26" xfId="68" applyFont="1" applyFill="1" applyBorder="1" applyAlignment="1">
      <alignment horizontal="center"/>
    </xf>
    <xf numFmtId="3" fontId="10" fillId="4" borderId="42" xfId="68" applyNumberFormat="1" applyFont="1" applyFill="1" applyBorder="1" applyAlignment="1">
      <alignment horizontal="center"/>
    </xf>
    <xf numFmtId="3" fontId="10" fillId="4" borderId="43" xfId="68" applyNumberFormat="1" applyFont="1" applyFill="1" applyBorder="1" applyAlignment="1">
      <alignment horizontal="center"/>
    </xf>
    <xf numFmtId="0" fontId="12" fillId="0" borderId="27" xfId="68" applyFont="1" applyBorder="1" applyAlignment="1">
      <alignment horizontal="center"/>
    </xf>
    <xf numFmtId="0" fontId="12" fillId="0" borderId="0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 wrapText="1"/>
    </xf>
    <xf numFmtId="0" fontId="12" fillId="0" borderId="19" xfId="68" applyFont="1" applyBorder="1" applyAlignment="1">
      <alignment horizontal="center"/>
    </xf>
    <xf numFmtId="0" fontId="12" fillId="24" borderId="40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 vertical="center"/>
    </xf>
    <xf numFmtId="0" fontId="3" fillId="0" borderId="0" xfId="68" applyFont="1" applyBorder="1" applyAlignment="1">
      <alignment horizontal="center"/>
    </xf>
    <xf numFmtId="0" fontId="4" fillId="0" borderId="0" xfId="68" applyFont="1" applyBorder="1" applyAlignment="1">
      <alignment horizontal="center" vertical="top" wrapText="1"/>
    </xf>
    <xf numFmtId="0" fontId="12" fillId="0" borderId="41" xfId="68" applyFont="1" applyBorder="1" applyAlignment="1">
      <alignment horizontal="center"/>
    </xf>
    <xf numFmtId="0" fontId="3" fillId="22" borderId="17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10" fontId="3" fillId="22" borderId="31" xfId="103" applyNumberFormat="1" applyFont="1" applyFill="1" applyBorder="1" applyAlignment="1" applyProtection="1">
      <alignment horizontal="center" vertical="center"/>
    </xf>
    <xf numFmtId="10" fontId="3" fillId="22" borderId="44" xfId="103" applyNumberFormat="1" applyFont="1" applyFill="1" applyBorder="1" applyAlignment="1" applyProtection="1">
      <alignment horizontal="center" vertical="center"/>
    </xf>
    <xf numFmtId="1" fontId="3" fillId="23" borderId="18" xfId="66" applyNumberFormat="1" applyFont="1" applyFill="1" applyBorder="1" applyAlignment="1">
      <alignment horizontal="center" vertical="center"/>
    </xf>
    <xf numFmtId="1" fontId="3" fillId="23" borderId="21" xfId="66" applyNumberFormat="1" applyFont="1" applyFill="1" applyBorder="1" applyAlignment="1">
      <alignment horizontal="center" vertical="center"/>
    </xf>
    <xf numFmtId="3" fontId="11" fillId="4" borderId="32" xfId="66" applyNumberFormat="1" applyFont="1" applyFill="1" applyBorder="1" applyAlignment="1">
      <alignment horizontal="center" vertical="center"/>
    </xf>
    <xf numFmtId="3" fontId="11" fillId="4" borderId="21" xfId="66" applyNumberFormat="1" applyFont="1" applyFill="1" applyBorder="1" applyAlignment="1">
      <alignment horizontal="center" vertical="center"/>
    </xf>
    <xf numFmtId="10" fontId="3" fillId="22" borderId="32" xfId="102" applyNumberFormat="1" applyFont="1" applyFill="1" applyBorder="1" applyAlignment="1" applyProtection="1">
      <alignment horizontal="center" vertical="center"/>
    </xf>
    <xf numFmtId="10" fontId="3" fillId="22" borderId="21" xfId="102" applyNumberFormat="1" applyFont="1" applyFill="1" applyBorder="1" applyAlignment="1" applyProtection="1">
      <alignment horizontal="center" vertical="center"/>
    </xf>
    <xf numFmtId="0" fontId="3" fillId="23" borderId="46" xfId="66" applyFont="1" applyFill="1" applyBorder="1" applyAlignment="1">
      <alignment horizontal="center" vertical="center"/>
    </xf>
    <xf numFmtId="0" fontId="3" fillId="23" borderId="21" xfId="66" applyFont="1" applyFill="1" applyBorder="1" applyAlignment="1">
      <alignment horizontal="center" vertical="center"/>
    </xf>
    <xf numFmtId="3" fontId="11" fillId="4" borderId="18" xfId="66" applyNumberFormat="1" applyFont="1" applyFill="1" applyBorder="1" applyAlignment="1">
      <alignment horizontal="center" vertic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0" fontId="3" fillId="23" borderId="18" xfId="66" applyFont="1" applyFill="1" applyBorder="1" applyAlignment="1">
      <alignment horizontal="center" vertical="center"/>
    </xf>
    <xf numFmtId="0" fontId="8" fillId="0" borderId="0" xfId="68" applyFont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</cellXfs>
  <cellStyles count="155">
    <cellStyle name="20% - Ênfase1 1" xfId="1"/>
    <cellStyle name="20% - Ênfase1 2" xfId="2"/>
    <cellStyle name="20% - Ênfase2 1" xfId="3"/>
    <cellStyle name="20% - Ênfase2 2" xfId="4"/>
    <cellStyle name="20% - Ênfase3 1" xfId="5"/>
    <cellStyle name="20% - Ênfase3 2" xfId="6"/>
    <cellStyle name="20% - Ênfase4 1" xfId="7"/>
    <cellStyle name="20% - Ênfase4 2" xfId="8"/>
    <cellStyle name="20% - Ênfase5 1" xfId="9"/>
    <cellStyle name="20% - Ênfase5 2" xfId="10"/>
    <cellStyle name="20% - Ênfase6 1" xfId="11"/>
    <cellStyle name="20% - Ênfase6 2" xfId="12"/>
    <cellStyle name="40% - Ênfase1 1" xfId="13"/>
    <cellStyle name="40% - Ênfase1 2" xfId="14"/>
    <cellStyle name="40% - Ênfase2 1" xfId="15"/>
    <cellStyle name="40% - Ênfase2 2" xfId="16"/>
    <cellStyle name="40% - Ênfase3 1" xfId="17"/>
    <cellStyle name="40% - Ênfase3 2" xfId="18"/>
    <cellStyle name="40% - Ênfase4 1" xfId="19"/>
    <cellStyle name="40% - Ênfase4 2" xfId="20"/>
    <cellStyle name="40% - Ênfase5 1" xfId="21"/>
    <cellStyle name="40% - Ênfase5 2" xfId="22"/>
    <cellStyle name="40% - Ênfase6 1" xfId="23"/>
    <cellStyle name="40% - Ênfase6 2" xfId="24"/>
    <cellStyle name="60% - Ênfase1 1" xfId="25"/>
    <cellStyle name="60% - Ênfase1 2" xfId="26"/>
    <cellStyle name="60% - Ênfase2 1" xfId="27"/>
    <cellStyle name="60% - Ênfase2 2" xfId="28"/>
    <cellStyle name="60% - Ênfase3 1" xfId="29"/>
    <cellStyle name="60% - Ênfase3 2" xfId="30"/>
    <cellStyle name="60% - Ênfase4 1" xfId="31"/>
    <cellStyle name="60% - Ênfase4 2" xfId="32"/>
    <cellStyle name="60% - Ênfase5 1" xfId="33"/>
    <cellStyle name="60% - Ênfase5 2" xfId="34"/>
    <cellStyle name="60% - Ênfase6 1" xfId="35"/>
    <cellStyle name="60% - Ênfase6 2" xfId="36"/>
    <cellStyle name="Bom 1" xfId="37"/>
    <cellStyle name="Bom 2" xfId="38"/>
    <cellStyle name="Cálculo 1" xfId="39"/>
    <cellStyle name="Cálculo 2" xfId="40"/>
    <cellStyle name="Célula de Verificação 1" xfId="41"/>
    <cellStyle name="Célula de Verificação 2" xfId="42"/>
    <cellStyle name="Célula Vinculada 1" xfId="43"/>
    <cellStyle name="Célula Vinculada 2" xfId="44"/>
    <cellStyle name="Ênfase1 1" xfId="45"/>
    <cellStyle name="Ênfase1 2" xfId="46"/>
    <cellStyle name="Ênfase2 1" xfId="47"/>
    <cellStyle name="Ênfase2 2" xfId="48"/>
    <cellStyle name="Ênfase3 1" xfId="49"/>
    <cellStyle name="Ênfase3 2" xfId="50"/>
    <cellStyle name="Ênfase4 1" xfId="51"/>
    <cellStyle name="Ênfase4 2" xfId="52"/>
    <cellStyle name="Ênfase5 1" xfId="53"/>
    <cellStyle name="Ênfase5 2" xfId="54"/>
    <cellStyle name="Ênfase6 1" xfId="55"/>
    <cellStyle name="Ênfase6 2" xfId="56"/>
    <cellStyle name="Entrada 1" xfId="57"/>
    <cellStyle name="Entrada 2" xfId="58"/>
    <cellStyle name="Excel Built-in Normal" xfId="59"/>
    <cellStyle name="Incorreto 1" xfId="60"/>
    <cellStyle name="Incorreto 2" xfId="61"/>
    <cellStyle name="Moeda 2" xfId="62"/>
    <cellStyle name="Moeda 3" xfId="63"/>
    <cellStyle name="Neutra 1" xfId="64"/>
    <cellStyle name="Neutra 2" xfId="65"/>
    <cellStyle name="Normal" xfId="0" builtinId="0"/>
    <cellStyle name="Normal 10" xfId="66"/>
    <cellStyle name="Normal 11" xfId="67"/>
    <cellStyle name="Normal 2" xfId="68"/>
    <cellStyle name="Normal 2 2" xfId="69"/>
    <cellStyle name="Normal 2 2 2" xfId="70"/>
    <cellStyle name="Normal 2 2 3" xfId="71"/>
    <cellStyle name="Normal 2 2 4" xfId="72"/>
    <cellStyle name="Normal 2 2 5" xfId="73"/>
    <cellStyle name="Normal 2 2 6" xfId="74"/>
    <cellStyle name="Normal 2 2 7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 1" xfId="90"/>
    <cellStyle name="Nota 2" xfId="91"/>
    <cellStyle name="Nota 2 2" xfId="92"/>
    <cellStyle name="Percent 2" xfId="93"/>
    <cellStyle name="Porcentagem" xfId="94" builtinId="5"/>
    <cellStyle name="Porcentagem 2" xfId="95"/>
    <cellStyle name="Porcentagem 2 2" xfId="96"/>
    <cellStyle name="Porcentagem 2 3" xfId="97"/>
    <cellStyle name="Porcentagem 2 4" xfId="98"/>
    <cellStyle name="Porcentagem 2 5" xfId="99"/>
    <cellStyle name="Porcentagem 2 6" xfId="100"/>
    <cellStyle name="Porcentagem 2 7" xfId="101"/>
    <cellStyle name="Porcentagem 2 8" xfId="102"/>
    <cellStyle name="Porcentagem 3" xfId="103"/>
    <cellStyle name="Porcentagem 3 2" xfId="104"/>
    <cellStyle name="Porcentagem 3 3" xfId="105"/>
    <cellStyle name="Porcentagem 3 4" xfId="106"/>
    <cellStyle name="Porcentagem 3 5" xfId="107"/>
    <cellStyle name="Porcentagem 3 6" xfId="108"/>
    <cellStyle name="Porcentagem 3 7" xfId="109"/>
    <cellStyle name="Saída 1" xfId="110"/>
    <cellStyle name="Saída 2" xfId="111"/>
    <cellStyle name="TableStyleLight1" xfId="112"/>
    <cellStyle name="Texto de Aviso 1" xfId="113"/>
    <cellStyle name="Texto de Aviso 2" xfId="114"/>
    <cellStyle name="Texto Explicativo 1" xfId="115"/>
    <cellStyle name="Texto Explicativo 2" xfId="116"/>
    <cellStyle name="Título 1 1" xfId="117"/>
    <cellStyle name="Título 1 1 1" xfId="118"/>
    <cellStyle name="Título 1 1 1 1" xfId="119"/>
    <cellStyle name="Título 1 1 1 1 1" xfId="120"/>
    <cellStyle name="Título 1 1 1 1 1 1" xfId="121"/>
    <cellStyle name="Título 1 1 1 1 1 1 1" xfId="122"/>
    <cellStyle name="Título 1 1 1 1 1 1 1 1" xfId="123"/>
    <cellStyle name="Título 1 1 1 1 1 1 1 1 1" xfId="124"/>
    <cellStyle name="Título 1 1 1 1 1 1 1 1 1 1" xfId="125"/>
    <cellStyle name="Título 1 1 1 1 1 1 1 1 1 1 1" xfId="126"/>
    <cellStyle name="Título 1 1 1 1 1 1 1 1 1 1 1 1" xfId="127"/>
    <cellStyle name="Título 1 1 1 1 1 1 1 1 1 1 1 1 1" xfId="128"/>
    <cellStyle name="Título 1 1 1 1 1 1 1 1 1 1 1 1 1 1" xfId="129"/>
    <cellStyle name="Título 1 1 1 1 1 1 1 1 1 1 1 1 1 1 1" xfId="130"/>
    <cellStyle name="Título 1 1 1 1 1 1 1 1 1 1 1 1 1 2" xfId="131"/>
    <cellStyle name="Título 1 1 1 1 1 1 1 1 1 1 1 1 2" xfId="132"/>
    <cellStyle name="Título 1 1 1 1 1 1 1 1 1 1 1 2" xfId="133"/>
    <cellStyle name="Título 1 1 1 1 1 1 1 1 1 1 2" xfId="134"/>
    <cellStyle name="Título 1 1 1 1 1 1 1 1 1 2" xfId="135"/>
    <cellStyle name="Título 1 1 1 1 1 1 1 1 2" xfId="136"/>
    <cellStyle name="Título 1 1 1 1 1 1 1 2" xfId="137"/>
    <cellStyle name="Título 1 1 1 1 1 1 2" xfId="138"/>
    <cellStyle name="Título 1 1 1 1 1 2" xfId="139"/>
    <cellStyle name="Título 1 1 1 1 2" xfId="140"/>
    <cellStyle name="Título 1 1 1 2" xfId="141"/>
    <cellStyle name="Título 1 1 2" xfId="142"/>
    <cellStyle name="Título 1 2" xfId="143"/>
    <cellStyle name="Título 1 3" xfId="144"/>
    <cellStyle name="Título 2 1" xfId="145"/>
    <cellStyle name="Título 2 2" xfId="146"/>
    <cellStyle name="Título 3 1" xfId="147"/>
    <cellStyle name="Título 3 2" xfId="148"/>
    <cellStyle name="Título 4 1" xfId="149"/>
    <cellStyle name="Título 4 2" xfId="150"/>
    <cellStyle name="Título 5" xfId="151"/>
    <cellStyle name="Título 6" xfId="152"/>
    <cellStyle name="Total 1" xfId="153"/>
    <cellStyle name="Total 2" xfId="1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0593285214348212"/>
          <c:y val="0.13461832895888015"/>
          <c:w val="0.87867957130362251"/>
          <c:h val="0.69384623797025369"/>
        </c:manualLayout>
      </c:layout>
      <c:bar3DChart>
        <c:barDir val="col"/>
        <c:grouping val="clustered"/>
        <c:ser>
          <c:idx val="1"/>
          <c:order val="0"/>
          <c:tx>
            <c:strRef>
              <c:f>'SAU TRI'!$J$26</c:f>
              <c:strCache>
                <c:ptCount val="1"/>
                <c:pt idx="0">
                  <c:v>Resolubilidade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'SAU TRI'!$K$24:$M$24</c:f>
              <c:strCache>
                <c:ptCount val="3"/>
                <c:pt idx="0">
                  <c:v>Out</c:v>
                </c:pt>
                <c:pt idx="1">
                  <c:v>Nov</c:v>
                </c:pt>
                <c:pt idx="2">
                  <c:v>Dez</c:v>
                </c:pt>
              </c:strCache>
            </c:strRef>
          </c:cat>
          <c:val>
            <c:numRef>
              <c:f>'SAU TRI'!$K$26:$M$26</c:f>
              <c:numCache>
                <c:formatCode>0%</c:formatCode>
                <c:ptCount val="3"/>
                <c:pt idx="0">
                  <c:v>0.92982456140350878</c:v>
                </c:pt>
                <c:pt idx="1">
                  <c:v>0.88535031847133761</c:v>
                </c:pt>
                <c:pt idx="2">
                  <c:v>0.81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3F-4B9C-88EC-A0C08F18937C}"/>
            </c:ext>
          </c:extLst>
        </c:ser>
        <c:shape val="box"/>
        <c:axId val="189676544"/>
        <c:axId val="190162432"/>
        <c:axId val="0"/>
      </c:bar3DChart>
      <c:catAx>
        <c:axId val="189676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0162432"/>
        <c:crosses val="autoZero"/>
        <c:auto val="1"/>
        <c:lblAlgn val="ctr"/>
        <c:lblOffset val="100"/>
      </c:catAx>
      <c:valAx>
        <c:axId val="190162432"/>
        <c:scaling>
          <c:orientation val="minMax"/>
        </c:scaling>
        <c:axPos val="l"/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676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2791667335126"/>
          <c:y val="0.91410216322237658"/>
          <c:w val="0.15485991949580641"/>
          <c:h val="8.5897836777624748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1201" footer="0.314960620000012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707570</xdr:colOff>
      <xdr:row>4</xdr:row>
      <xdr:rowOff>0</xdr:rowOff>
    </xdr:from>
    <xdr:to>
      <xdr:col>38</xdr:col>
      <xdr:colOff>272140</xdr:colOff>
      <xdr:row>8</xdr:row>
      <xdr:rowOff>133350</xdr:rowOff>
    </xdr:to>
    <xdr:sp macro="" textlink="" fLocksText="0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E00-000003000000}"/>
            </a:ext>
          </a:extLst>
        </xdr:cNvPr>
        <xdr:cNvSpPr txBox="1">
          <a:spLocks noChangeArrowheads="1"/>
        </xdr:cNvSpPr>
      </xdr:nvSpPr>
      <xdr:spPr bwMode="auto">
        <a:xfrm>
          <a:off x="13552713" y="653143"/>
          <a:ext cx="15457713" cy="82731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</a:t>
          </a:r>
          <a:r>
            <a:rPr lang="pt-BR" sz="1400" b="0" i="0" strike="noStrike">
              <a:solidFill>
                <a:srgbClr val="000000"/>
              </a:solidFill>
              <a:latin typeface="Calibri"/>
            </a:rPr>
            <a:t>Hospital Municipal de Barueri – Dr. Francisco Moran</a:t>
          </a:r>
        </a:p>
        <a:p>
          <a:pPr algn="l" rtl="0">
            <a:defRPr sz="1000"/>
          </a:pPr>
          <a:r>
            <a:rPr lang="pt-BR" sz="14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0</xdr:col>
      <xdr:colOff>1990725</xdr:colOff>
      <xdr:row>4</xdr:row>
      <xdr:rowOff>76200</xdr:rowOff>
    </xdr:to>
    <xdr:pic>
      <xdr:nvPicPr>
        <xdr:cNvPr id="23145879" name="Imagem 8">
          <a:extLst>
            <a:ext uri="{FF2B5EF4-FFF2-40B4-BE49-F238E27FC236}">
              <a16:creationId xmlns="" xmlns:a16="http://schemas.microsoft.com/office/drawing/2014/main" id="{00000000-0008-0000-1E00-0000972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5240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225881</xdr:colOff>
      <xdr:row>0</xdr:row>
      <xdr:rowOff>119745</xdr:rowOff>
    </xdr:from>
    <xdr:to>
      <xdr:col>18</xdr:col>
      <xdr:colOff>514353</xdr:colOff>
      <xdr:row>4</xdr:row>
      <xdr:rowOff>81645</xdr:rowOff>
    </xdr:to>
    <xdr:pic>
      <xdr:nvPicPr>
        <xdr:cNvPr id="23145880" name="Figura1">
          <a:extLst>
            <a:ext uri="{FF2B5EF4-FFF2-40B4-BE49-F238E27FC236}">
              <a16:creationId xmlns="" xmlns:a16="http://schemas.microsoft.com/office/drawing/2014/main" id="{00000000-0008-0000-1E00-0000982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384238" y="119745"/>
          <a:ext cx="1064079" cy="61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693964</xdr:colOff>
      <xdr:row>0</xdr:row>
      <xdr:rowOff>95250</xdr:rowOff>
    </xdr:from>
    <xdr:to>
      <xdr:col>40</xdr:col>
      <xdr:colOff>616402</xdr:colOff>
      <xdr:row>4</xdr:row>
      <xdr:rowOff>28575</xdr:rowOff>
    </xdr:to>
    <xdr:pic>
      <xdr:nvPicPr>
        <xdr:cNvPr id="5" name="Imagem 6">
          <a:extLst>
            <a:ext uri="{FF2B5EF4-FFF2-40B4-BE49-F238E27FC236}">
              <a16:creationId xmlns=""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118535" y="95250"/>
          <a:ext cx="698046" cy="58646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5</xdr:row>
      <xdr:rowOff>0</xdr:rowOff>
    </xdr:to>
    <xdr:pic>
      <xdr:nvPicPr>
        <xdr:cNvPr id="29214800" name="Imagem 8">
          <a:extLst>
            <a:ext uri="{FF2B5EF4-FFF2-40B4-BE49-F238E27FC236}">
              <a16:creationId xmlns="" xmlns:a16="http://schemas.microsoft.com/office/drawing/2014/main" id="{00000000-0008-0000-2000-000050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47625"/>
          <a:ext cx="1876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0</xdr:row>
      <xdr:rowOff>114300</xdr:rowOff>
    </xdr:from>
    <xdr:to>
      <xdr:col>4</xdr:col>
      <xdr:colOff>581025</xdr:colOff>
      <xdr:row>4</xdr:row>
      <xdr:rowOff>104775</xdr:rowOff>
    </xdr:to>
    <xdr:pic>
      <xdr:nvPicPr>
        <xdr:cNvPr id="29214801" name="Figura1">
          <a:extLst>
            <a:ext uri="{FF2B5EF4-FFF2-40B4-BE49-F238E27FC236}">
              <a16:creationId xmlns="" xmlns:a16="http://schemas.microsoft.com/office/drawing/2014/main" id="{00000000-0008-0000-2000-000051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114300"/>
          <a:ext cx="1057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85725</xdr:colOff>
      <xdr:row>1</xdr:row>
      <xdr:rowOff>9525</xdr:rowOff>
    </xdr:from>
    <xdr:to>
      <xdr:col>12</xdr:col>
      <xdr:colOff>781050</xdr:colOff>
      <xdr:row>4</xdr:row>
      <xdr:rowOff>114300</xdr:rowOff>
    </xdr:to>
    <xdr:pic>
      <xdr:nvPicPr>
        <xdr:cNvPr id="29214802" name="Imagem 6">
          <a:extLst>
            <a:ext uri="{FF2B5EF4-FFF2-40B4-BE49-F238E27FC236}">
              <a16:creationId xmlns="" xmlns:a16="http://schemas.microsoft.com/office/drawing/2014/main" id="{00000000-0008-0000-2000-000052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077575" y="171450"/>
          <a:ext cx="69532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4</xdr:row>
      <xdr:rowOff>28478</xdr:rowOff>
    </xdr:from>
    <xdr:to>
      <xdr:col>22</xdr:col>
      <xdr:colOff>526676</xdr:colOff>
      <xdr:row>9</xdr:row>
      <xdr:rowOff>28575</xdr:rowOff>
    </xdr:to>
    <xdr:sp macro="" textlink="" fLocksText="0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00853" y="676178"/>
          <a:ext cx="18047073" cy="84782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Hospital Municipal de Barueri – Dr. Francisco Moran</a:t>
          </a:r>
        </a:p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428625</xdr:colOff>
      <xdr:row>1</xdr:row>
      <xdr:rowOff>9525</xdr:rowOff>
    </xdr:from>
    <xdr:to>
      <xdr:col>22</xdr:col>
      <xdr:colOff>323850</xdr:colOff>
      <xdr:row>4</xdr:row>
      <xdr:rowOff>95250</xdr:rowOff>
    </xdr:to>
    <xdr:pic>
      <xdr:nvPicPr>
        <xdr:cNvPr id="16512733" name="Imagem 6">
          <a:extLst>
            <a:ext uri="{FF2B5EF4-FFF2-40B4-BE49-F238E27FC236}">
              <a16:creationId xmlns="" xmlns:a16="http://schemas.microsoft.com/office/drawing/2014/main" id="{00000000-0008-0000-2100-0000DD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373600" y="171450"/>
          <a:ext cx="57150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1895475</xdr:colOff>
      <xdr:row>3</xdr:row>
      <xdr:rowOff>85725</xdr:rowOff>
    </xdr:to>
    <xdr:pic>
      <xdr:nvPicPr>
        <xdr:cNvPr id="16512734" name="Imagem 8">
          <a:extLst>
            <a:ext uri="{FF2B5EF4-FFF2-40B4-BE49-F238E27FC236}">
              <a16:creationId xmlns="" xmlns:a16="http://schemas.microsoft.com/office/drawing/2014/main" id="{00000000-0008-0000-2100-0000DE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0</xdr:row>
      <xdr:rowOff>85725</xdr:rowOff>
    </xdr:from>
    <xdr:to>
      <xdr:col>10</xdr:col>
      <xdr:colOff>342900</xdr:colOff>
      <xdr:row>4</xdr:row>
      <xdr:rowOff>57150</xdr:rowOff>
    </xdr:to>
    <xdr:pic>
      <xdr:nvPicPr>
        <xdr:cNvPr id="16512735" name="Figura1">
          <a:extLst>
            <a:ext uri="{FF2B5EF4-FFF2-40B4-BE49-F238E27FC236}">
              <a16:creationId xmlns="" xmlns:a16="http://schemas.microsoft.com/office/drawing/2014/main" id="{00000000-0008-0000-2100-0000DF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24925" y="85725"/>
          <a:ext cx="1076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38</xdr:row>
      <xdr:rowOff>9525</xdr:rowOff>
    </xdr:from>
    <xdr:to>
      <xdr:col>5</xdr:col>
      <xdr:colOff>400050</xdr:colOff>
      <xdr:row>54</xdr:row>
      <xdr:rowOff>57150</xdr:rowOff>
    </xdr:to>
    <xdr:graphicFrame macro="">
      <xdr:nvGraphicFramePr>
        <xdr:cNvPr id="17216359" name="Gráfico 1">
          <a:extLst>
            <a:ext uri="{FF2B5EF4-FFF2-40B4-BE49-F238E27FC236}">
              <a16:creationId xmlns="" xmlns:a16="http://schemas.microsoft.com/office/drawing/2014/main" id="{00000000-0008-0000-2200-000067B3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1343025</xdr:colOff>
      <xdr:row>53</xdr:row>
      <xdr:rowOff>0</xdr:rowOff>
    </xdr:from>
    <xdr:to>
      <xdr:col>0</xdr:col>
      <xdr:colOff>2257425</xdr:colOff>
      <xdr:row>54</xdr:row>
      <xdr:rowOff>28575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343025" y="9305925"/>
          <a:ext cx="9144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000"/>
            <a:t>META</a:t>
          </a:r>
          <a:r>
            <a:rPr lang="pt-BR" sz="1000" baseline="0"/>
            <a:t> 80%</a:t>
          </a:r>
          <a:endParaRPr lang="pt-BR" sz="1000"/>
        </a:p>
      </xdr:txBody>
    </xdr:sp>
    <xdr:clientData/>
  </xdr:twoCellAnchor>
  <xdr:twoCellAnchor editAs="oneCell">
    <xdr:from>
      <xdr:col>0</xdr:col>
      <xdr:colOff>76200</xdr:colOff>
      <xdr:row>0</xdr:row>
      <xdr:rowOff>114300</xdr:rowOff>
    </xdr:from>
    <xdr:to>
      <xdr:col>0</xdr:col>
      <xdr:colOff>1533525</xdr:colOff>
      <xdr:row>3</xdr:row>
      <xdr:rowOff>66675</xdr:rowOff>
    </xdr:to>
    <xdr:pic>
      <xdr:nvPicPr>
        <xdr:cNvPr id="17216361" name="Imagem 8">
          <a:extLst>
            <a:ext uri="{FF2B5EF4-FFF2-40B4-BE49-F238E27FC236}">
              <a16:creationId xmlns="" xmlns:a16="http://schemas.microsoft.com/office/drawing/2014/main" id="{00000000-0008-0000-2200-000069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114300"/>
          <a:ext cx="14573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161925</xdr:rowOff>
    </xdr:from>
    <xdr:to>
      <xdr:col>2</xdr:col>
      <xdr:colOff>304800</xdr:colOff>
      <xdr:row>3</xdr:row>
      <xdr:rowOff>152400</xdr:rowOff>
    </xdr:to>
    <xdr:pic>
      <xdr:nvPicPr>
        <xdr:cNvPr id="17216362" name="Figura1">
          <a:extLst>
            <a:ext uri="{FF2B5EF4-FFF2-40B4-BE49-F238E27FC236}">
              <a16:creationId xmlns="" xmlns:a16="http://schemas.microsoft.com/office/drawing/2014/main" id="{00000000-0008-0000-2200-00006A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38400" y="161925"/>
          <a:ext cx="838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161925</xdr:rowOff>
    </xdr:from>
    <xdr:to>
      <xdr:col>5</xdr:col>
      <xdr:colOff>571500</xdr:colOff>
      <xdr:row>4</xdr:row>
      <xdr:rowOff>19050</xdr:rowOff>
    </xdr:to>
    <xdr:pic>
      <xdr:nvPicPr>
        <xdr:cNvPr id="17216363" name="Picture 206">
          <a:extLst>
            <a:ext uri="{FF2B5EF4-FFF2-40B4-BE49-F238E27FC236}">
              <a16:creationId xmlns="" xmlns:a16="http://schemas.microsoft.com/office/drawing/2014/main" id="{00000000-0008-0000-2200-00006B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161925"/>
          <a:ext cx="5238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0.14583</cdr:x>
      <cdr:y>0.39931</cdr:y>
    </cdr:from>
    <cdr:to>
      <cdr:x>0.99375</cdr:x>
      <cdr:y>0.41319</cdr:y>
    </cdr:to>
    <cdr:sp macro="" textlink="">
      <cdr:nvSpPr>
        <cdr:cNvPr id="5" name="Conector reto 4"/>
        <cdr:cNvSpPr/>
      </cdr:nvSpPr>
      <cdr:spPr bwMode="auto">
        <a:xfrm xmlns:a="http://schemas.openxmlformats.org/drawingml/2006/main" flipV="1">
          <a:off x="666750" y="1095375"/>
          <a:ext cx="3876675" cy="38100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  <a:effectLst xmlns:a="http://schemas.openxmlformats.org/drawingml/2006/main">
          <a:glow rad="139700">
            <a:schemeClr val="accent2">
              <a:satMod val="175000"/>
              <a:alpha val="40000"/>
            </a:schemeClr>
          </a:glo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264185\AppData\Local\Temp\12.%20Dezembro%2010.01.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GERAL"/>
      <sheetName val="INTERNAÇAO"/>
      <sheetName val="PACIENTE DIA"/>
      <sheetName val="CLINICA MEDICA"/>
      <sheetName val="CLINICA CIRURGICA"/>
      <sheetName val="CLINICA PSIQUIÁTRICA"/>
      <sheetName val="CLINICA OBSTÉTRICA "/>
      <sheetName val="PEDIATRIA"/>
      <sheetName val="UTI Adulto"/>
      <sheetName val="UTI  NEONATAL"/>
      <sheetName val="UTI PD"/>
      <sheetName val="GERAL- CM- CC-PD- PSQ"/>
      <sheetName val="GERAL- OB- UTIs"/>
      <sheetName val="SPA"/>
      <sheetName val="Geral (2)"/>
      <sheetName val="CC"/>
      <sheetName val="UCA"/>
      <sheetName val="C O"/>
      <sheetName val="CONSULTAS MÉDICAS"/>
      <sheetName val="CONSULTAS NÃO MÉDICAS"/>
      <sheetName val="SADT - EXTERNO"/>
      <sheetName val="SADT - INTERNO"/>
      <sheetName val="SADT - TOTAL"/>
      <sheetName val="UAN-LAVAN"/>
      <sheetName val="Qimio- Lito - Hemodialise"/>
      <sheetName val="Lab_Banco_Agencia"/>
      <sheetName val="PID"/>
      <sheetName val="SAU"/>
      <sheetName val="Contratado X Realizado  3ºTRIME"/>
      <sheetName val="Contrato X Realizado 4ºTRIME "/>
      <sheetName val="Contrato X Realizado2º Semest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1">
          <cell r="B21">
            <v>4309</v>
          </cell>
          <cell r="C21">
            <v>5219</v>
          </cell>
          <cell r="D21">
            <v>7542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showGridLines="0" tabSelected="1" view="pageBreakPreview" topLeftCell="A16" zoomScale="70" zoomScaleNormal="70" zoomScaleSheetLayoutView="70" workbookViewId="0">
      <selection activeCell="AM53" sqref="AM53:AM56"/>
    </sheetView>
  </sheetViews>
  <sheetFormatPr defaultColWidth="11.5703125" defaultRowHeight="12.75" outlineLevelCol="1"/>
  <cols>
    <col min="1" max="1" width="43.28515625" style="6" customWidth="1"/>
    <col min="2" max="2" width="13.5703125" style="13" customWidth="1" outlineLevel="1"/>
    <col min="3" max="3" width="12" style="8" customWidth="1" outlineLevel="1"/>
    <col min="4" max="4" width="11" style="8" bestFit="1" customWidth="1" outlineLevel="1"/>
    <col min="5" max="5" width="13.5703125" style="13" customWidth="1" outlineLevel="1"/>
    <col min="6" max="6" width="12" style="8" customWidth="1" outlineLevel="1"/>
    <col min="7" max="7" width="10.5703125" style="8" bestFit="1" customWidth="1" outlineLevel="1"/>
    <col min="8" max="8" width="13.5703125" style="13" customWidth="1" outlineLevel="1"/>
    <col min="9" max="9" width="12" style="8" customWidth="1" outlineLevel="1"/>
    <col min="10" max="10" width="10.42578125" style="8" customWidth="1" outlineLevel="1"/>
    <col min="11" max="11" width="14.7109375" style="8" customWidth="1"/>
    <col min="12" max="12" width="13.7109375" style="8" customWidth="1"/>
    <col min="13" max="13" width="11" style="6" bestFit="1" customWidth="1"/>
    <col min="14" max="14" width="13.140625" style="6" customWidth="1"/>
    <col min="15" max="15" width="11.5703125" style="6"/>
    <col min="16" max="16" width="10.28515625" style="6" customWidth="1"/>
    <col min="17" max="17" width="12.85546875" style="6" customWidth="1"/>
    <col min="18" max="18" width="11.5703125" style="6"/>
    <col min="19" max="19" width="9.7109375" style="6" customWidth="1"/>
    <col min="20" max="20" width="14.42578125" style="6" customWidth="1"/>
    <col min="21" max="21" width="11.5703125" style="6"/>
    <col min="22" max="22" width="10.5703125" style="6" customWidth="1"/>
    <col min="23" max="23" width="13.5703125" style="6" bestFit="1" customWidth="1"/>
    <col min="24" max="25" width="11.5703125" style="6"/>
    <col min="26" max="26" width="13" style="6" customWidth="1"/>
    <col min="27" max="27" width="12.5703125" style="6" customWidth="1"/>
    <col min="28" max="28" width="9.5703125" style="6" customWidth="1"/>
    <col min="29" max="29" width="13" style="6" customWidth="1"/>
    <col min="30" max="30" width="13.7109375" style="6" customWidth="1"/>
    <col min="31" max="31" width="9.5703125" style="6" customWidth="1"/>
    <col min="32" max="32" width="13.28515625" style="249" customWidth="1"/>
    <col min="33" max="33" width="11" style="249" customWidth="1"/>
    <col min="34" max="34" width="9.5703125" style="249" customWidth="1"/>
    <col min="35" max="35" width="13.5703125" style="249" bestFit="1" customWidth="1"/>
    <col min="36" max="36" width="12" style="249" bestFit="1" customWidth="1"/>
    <col min="37" max="37" width="9.7109375" style="249" bestFit="1" customWidth="1"/>
    <col min="38" max="38" width="3.140625" style="249" customWidth="1"/>
    <col min="39" max="39" width="15" style="6" customWidth="1"/>
    <col min="40" max="16384" width="11.5703125" style="6"/>
  </cols>
  <sheetData>
    <row r="1" spans="1:41">
      <c r="A1" s="3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5"/>
    </row>
    <row r="2" spans="1:41"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5"/>
    </row>
    <row r="3" spans="1:41" ht="12.95" customHeight="1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5"/>
    </row>
    <row r="4" spans="1:41"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41">
      <c r="B5" s="9"/>
      <c r="C5" s="9"/>
      <c r="D5" s="9"/>
      <c r="E5" s="9"/>
      <c r="F5" s="9"/>
      <c r="G5" s="9"/>
      <c r="H5" s="9"/>
      <c r="I5" s="9"/>
      <c r="J5" s="9"/>
      <c r="K5" s="9"/>
    </row>
    <row r="6" spans="1:41">
      <c r="B6" s="9"/>
      <c r="C6" s="9"/>
      <c r="D6" s="9"/>
      <c r="E6" s="9"/>
      <c r="F6" s="9"/>
      <c r="G6" s="9"/>
      <c r="H6" s="9"/>
      <c r="I6" s="9"/>
      <c r="J6" s="9"/>
      <c r="K6" s="9"/>
    </row>
    <row r="7" spans="1:41">
      <c r="B7" s="236"/>
      <c r="C7" s="9"/>
      <c r="D7" s="9"/>
      <c r="E7" s="9"/>
      <c r="F7" s="9"/>
      <c r="G7" s="9"/>
      <c r="H7" s="9"/>
      <c r="I7" s="9"/>
      <c r="J7" s="9"/>
      <c r="K7" s="9"/>
    </row>
    <row r="8" spans="1:41" ht="15.7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4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41" ht="34.5" customHeight="1">
      <c r="A10" s="277" t="s">
        <v>94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>
        <v>2018</v>
      </c>
      <c r="AN10" s="277"/>
      <c r="AO10" s="277"/>
    </row>
    <row r="11" spans="1:41" s="13" customForma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AF11" s="249"/>
      <c r="AG11" s="249"/>
      <c r="AH11" s="249"/>
      <c r="AI11" s="249"/>
      <c r="AJ11" s="249"/>
      <c r="AK11" s="249"/>
      <c r="AL11" s="249"/>
    </row>
    <row r="12" spans="1:41" ht="14.85" customHeight="1">
      <c r="A12" s="259" t="s">
        <v>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</row>
    <row r="13" spans="1:41" ht="14.85" customHeight="1">
      <c r="A13" s="268" t="s">
        <v>8</v>
      </c>
      <c r="B13" s="264" t="s">
        <v>86</v>
      </c>
      <c r="C13" s="264"/>
      <c r="D13" s="264"/>
      <c r="E13" s="264" t="s">
        <v>87</v>
      </c>
      <c r="F13" s="264"/>
      <c r="G13" s="264"/>
      <c r="H13" s="265" t="s">
        <v>88</v>
      </c>
      <c r="I13" s="266"/>
      <c r="J13" s="267"/>
      <c r="K13" s="264" t="s">
        <v>44</v>
      </c>
      <c r="L13" s="264"/>
      <c r="M13" s="264"/>
      <c r="N13" s="264" t="s">
        <v>45</v>
      </c>
      <c r="O13" s="264"/>
      <c r="P13" s="264"/>
      <c r="Q13" s="265" t="s">
        <v>46</v>
      </c>
      <c r="R13" s="266"/>
      <c r="S13" s="267"/>
      <c r="T13" s="264" t="s">
        <v>9</v>
      </c>
      <c r="U13" s="264"/>
      <c r="V13" s="264"/>
      <c r="W13" s="264" t="s">
        <v>10</v>
      </c>
      <c r="X13" s="264"/>
      <c r="Y13" s="264"/>
      <c r="Z13" s="265" t="s">
        <v>11</v>
      </c>
      <c r="AA13" s="266"/>
      <c r="AB13" s="267"/>
      <c r="AC13" s="265" t="s">
        <v>57</v>
      </c>
      <c r="AD13" s="266"/>
      <c r="AE13" s="267"/>
      <c r="AF13" s="265" t="s">
        <v>58</v>
      </c>
      <c r="AG13" s="266"/>
      <c r="AH13" s="267"/>
      <c r="AI13" s="265" t="s">
        <v>59</v>
      </c>
      <c r="AJ13" s="266"/>
      <c r="AK13" s="267"/>
      <c r="AM13" s="264" t="s">
        <v>12</v>
      </c>
      <c r="AN13" s="264"/>
      <c r="AO13" s="264"/>
    </row>
    <row r="14" spans="1:41" s="7" customFormat="1">
      <c r="A14" s="268"/>
      <c r="B14" s="15" t="s">
        <v>13</v>
      </c>
      <c r="C14" s="16" t="s">
        <v>14</v>
      </c>
      <c r="D14" s="17" t="s">
        <v>5</v>
      </c>
      <c r="E14" s="15" t="s">
        <v>13</v>
      </c>
      <c r="F14" s="16" t="s">
        <v>14</v>
      </c>
      <c r="G14" s="17" t="s">
        <v>5</v>
      </c>
      <c r="H14" s="15" t="s">
        <v>13</v>
      </c>
      <c r="I14" s="16" t="s">
        <v>14</v>
      </c>
      <c r="J14" s="17" t="s">
        <v>5</v>
      </c>
      <c r="K14" s="15" t="s">
        <v>13</v>
      </c>
      <c r="L14" s="16" t="s">
        <v>14</v>
      </c>
      <c r="M14" s="17" t="s">
        <v>5</v>
      </c>
      <c r="N14" s="15" t="s">
        <v>13</v>
      </c>
      <c r="O14" s="16" t="s">
        <v>14</v>
      </c>
      <c r="P14" s="17" t="s">
        <v>5</v>
      </c>
      <c r="Q14" s="15" t="s">
        <v>13</v>
      </c>
      <c r="R14" s="16" t="s">
        <v>14</v>
      </c>
      <c r="S14" s="17" t="s">
        <v>5</v>
      </c>
      <c r="T14" s="15" t="s">
        <v>13</v>
      </c>
      <c r="U14" s="16" t="s">
        <v>14</v>
      </c>
      <c r="V14" s="17" t="s">
        <v>5</v>
      </c>
      <c r="W14" s="15" t="s">
        <v>13</v>
      </c>
      <c r="X14" s="16" t="s">
        <v>14</v>
      </c>
      <c r="Y14" s="17" t="s">
        <v>5</v>
      </c>
      <c r="Z14" s="15" t="s">
        <v>13</v>
      </c>
      <c r="AA14" s="16" t="s">
        <v>14</v>
      </c>
      <c r="AB14" s="17" t="s">
        <v>5</v>
      </c>
      <c r="AC14" s="15" t="s">
        <v>13</v>
      </c>
      <c r="AD14" s="16" t="s">
        <v>14</v>
      </c>
      <c r="AE14" s="17" t="s">
        <v>5</v>
      </c>
      <c r="AF14" s="15" t="s">
        <v>13</v>
      </c>
      <c r="AG14" s="16" t="s">
        <v>14</v>
      </c>
      <c r="AH14" s="17" t="s">
        <v>5</v>
      </c>
      <c r="AI14" s="15" t="s">
        <v>13</v>
      </c>
      <c r="AJ14" s="16" t="s">
        <v>14</v>
      </c>
      <c r="AK14" s="17" t="s">
        <v>5</v>
      </c>
      <c r="AL14" s="250"/>
      <c r="AM14" s="15" t="s">
        <v>13</v>
      </c>
      <c r="AN14" s="16" t="s">
        <v>14</v>
      </c>
      <c r="AO14" s="17" t="s">
        <v>5</v>
      </c>
    </row>
    <row r="15" spans="1:41">
      <c r="A15" s="248" t="s">
        <v>91</v>
      </c>
      <c r="B15" s="82">
        <v>220</v>
      </c>
      <c r="C15" s="21">
        <v>348</v>
      </c>
      <c r="D15" s="22">
        <f t="shared" ref="D15:D20" si="0">C15/B15</f>
        <v>1.5818181818181818</v>
      </c>
      <c r="E15" s="20">
        <v>220</v>
      </c>
      <c r="F15" s="21">
        <v>321</v>
      </c>
      <c r="G15" s="22">
        <f>F15/E15</f>
        <v>1.459090909090909</v>
      </c>
      <c r="H15" s="20">
        <v>220</v>
      </c>
      <c r="I15" s="21">
        <v>374</v>
      </c>
      <c r="J15" s="22">
        <f t="shared" ref="J15:J20" si="1">I15/H15</f>
        <v>1.7</v>
      </c>
      <c r="K15" s="82">
        <v>220</v>
      </c>
      <c r="L15" s="21">
        <v>320</v>
      </c>
      <c r="M15" s="22">
        <f t="shared" ref="M15:M20" si="2">L15/K15</f>
        <v>1.4545454545454546</v>
      </c>
      <c r="N15" s="20">
        <v>220</v>
      </c>
      <c r="O15" s="21">
        <v>322</v>
      </c>
      <c r="P15" s="22">
        <f>O15/N15</f>
        <v>1.4636363636363636</v>
      </c>
      <c r="Q15" s="20">
        <v>220</v>
      </c>
      <c r="R15" s="21">
        <v>292</v>
      </c>
      <c r="S15" s="22">
        <f t="shared" ref="S15:S20" si="3">R15/Q15</f>
        <v>1.3272727272727274</v>
      </c>
      <c r="T15" s="82">
        <v>220</v>
      </c>
      <c r="U15" s="21">
        <v>359</v>
      </c>
      <c r="V15" s="22">
        <f t="shared" ref="V15:V20" si="4">U15/T15</f>
        <v>1.6318181818181818</v>
      </c>
      <c r="W15" s="20">
        <v>220</v>
      </c>
      <c r="X15" s="21">
        <v>273</v>
      </c>
      <c r="Y15" s="22">
        <f>X15/W15</f>
        <v>1.240909090909091</v>
      </c>
      <c r="Z15" s="20">
        <v>220</v>
      </c>
      <c r="AA15" s="21">
        <v>261</v>
      </c>
      <c r="AB15" s="22">
        <f t="shared" ref="AB15:AB20" si="5">AA15/Z15</f>
        <v>1.1863636363636363</v>
      </c>
      <c r="AC15" s="20">
        <v>220</v>
      </c>
      <c r="AD15" s="21">
        <v>306</v>
      </c>
      <c r="AE15" s="22">
        <f t="shared" ref="AE15:AE20" si="6">AD15/AC15</f>
        <v>1.3909090909090909</v>
      </c>
      <c r="AF15" s="20">
        <v>220</v>
      </c>
      <c r="AG15" s="21">
        <v>283</v>
      </c>
      <c r="AH15" s="22">
        <f t="shared" ref="AH15:AH20" si="7">AG15/AF15</f>
        <v>1.2863636363636364</v>
      </c>
      <c r="AI15" s="20">
        <v>220</v>
      </c>
      <c r="AJ15" s="21">
        <v>294</v>
      </c>
      <c r="AK15" s="22">
        <f t="shared" ref="AK15:AK20" si="8">AJ15/AI15</f>
        <v>1.3363636363636364</v>
      </c>
      <c r="AM15" s="20">
        <f>B15+E15+H15+K15+N15+Q15+AF15+T15+W15+Z15+AC15+AI15</f>
        <v>2640</v>
      </c>
      <c r="AN15" s="21">
        <f>C15+F15+I15+L15+O15+R15+U15+X15+AA15+AD15+AG15+AJ15</f>
        <v>3753</v>
      </c>
      <c r="AO15" s="22">
        <f t="shared" ref="AO15:AO20" si="9">AN15/AM15</f>
        <v>1.4215909090909091</v>
      </c>
    </row>
    <row r="16" spans="1:41">
      <c r="A16" s="248" t="s">
        <v>92</v>
      </c>
      <c r="B16" s="82">
        <v>520</v>
      </c>
      <c r="C16" s="21">
        <v>717</v>
      </c>
      <c r="D16" s="22">
        <f t="shared" si="0"/>
        <v>1.3788461538461538</v>
      </c>
      <c r="E16" s="20">
        <v>520</v>
      </c>
      <c r="F16" s="21">
        <v>648</v>
      </c>
      <c r="G16" s="22">
        <f>IF(E16=0,0,(F16/E16))</f>
        <v>1.2461538461538462</v>
      </c>
      <c r="H16" s="20">
        <v>520</v>
      </c>
      <c r="I16" s="21">
        <v>699</v>
      </c>
      <c r="J16" s="22">
        <f t="shared" si="1"/>
        <v>1.3442307692307693</v>
      </c>
      <c r="K16" s="82">
        <v>520</v>
      </c>
      <c r="L16" s="21">
        <v>737</v>
      </c>
      <c r="M16" s="22">
        <f t="shared" si="2"/>
        <v>1.4173076923076924</v>
      </c>
      <c r="N16" s="20">
        <v>520</v>
      </c>
      <c r="O16" s="21">
        <v>705</v>
      </c>
      <c r="P16" s="22">
        <f>IF(N16=0,0,(O16/N16))</f>
        <v>1.3557692307692308</v>
      </c>
      <c r="Q16" s="20">
        <v>520</v>
      </c>
      <c r="R16" s="21">
        <v>624</v>
      </c>
      <c r="S16" s="22">
        <f t="shared" si="3"/>
        <v>1.2</v>
      </c>
      <c r="T16" s="82">
        <v>520</v>
      </c>
      <c r="U16" s="21">
        <v>677</v>
      </c>
      <c r="V16" s="22">
        <f t="shared" si="4"/>
        <v>1.301923076923077</v>
      </c>
      <c r="W16" s="20">
        <v>520</v>
      </c>
      <c r="X16" s="21">
        <v>730</v>
      </c>
      <c r="Y16" s="22">
        <f>IF(W16=0,0,(X16/W16))</f>
        <v>1.4038461538461537</v>
      </c>
      <c r="Z16" s="20">
        <v>520</v>
      </c>
      <c r="AA16" s="21">
        <v>645</v>
      </c>
      <c r="AB16" s="22">
        <f t="shared" si="5"/>
        <v>1.2403846153846154</v>
      </c>
      <c r="AC16" s="20">
        <v>520</v>
      </c>
      <c r="AD16" s="21">
        <v>676</v>
      </c>
      <c r="AE16" s="22">
        <f t="shared" si="6"/>
        <v>1.3</v>
      </c>
      <c r="AF16" s="20">
        <v>520</v>
      </c>
      <c r="AG16" s="21">
        <v>637</v>
      </c>
      <c r="AH16" s="22">
        <f t="shared" si="7"/>
        <v>1.2250000000000001</v>
      </c>
      <c r="AI16" s="20">
        <v>520</v>
      </c>
      <c r="AJ16" s="21">
        <v>622</v>
      </c>
      <c r="AK16" s="22">
        <f t="shared" si="8"/>
        <v>1.1961538461538461</v>
      </c>
      <c r="AM16" s="20">
        <f t="shared" ref="AM16:AM19" si="10">B16+E16+H16+K16+N16+Q16+AF16+T16+W16+Z16+AC16+AI16</f>
        <v>6240</v>
      </c>
      <c r="AN16" s="21">
        <f t="shared" ref="AN16:AN19" si="11">C16+F16+I16+L16+O16+R16+U16+X16+AA16+AD16+AG16+AJ16</f>
        <v>8117</v>
      </c>
      <c r="AO16" s="22">
        <f t="shared" si="9"/>
        <v>1.300801282051282</v>
      </c>
    </row>
    <row r="17" spans="1:41">
      <c r="A17" s="19" t="s">
        <v>17</v>
      </c>
      <c r="B17" s="82">
        <v>130</v>
      </c>
      <c r="C17" s="21">
        <v>86</v>
      </c>
      <c r="D17" s="22">
        <f>C17/B17</f>
        <v>0.66153846153846152</v>
      </c>
      <c r="E17" s="20">
        <v>130</v>
      </c>
      <c r="F17" s="21">
        <v>80</v>
      </c>
      <c r="G17" s="22">
        <f>IF(E17=0,0,(F17/E17))</f>
        <v>0.61538461538461542</v>
      </c>
      <c r="H17" s="20">
        <v>130</v>
      </c>
      <c r="I17" s="21">
        <v>111</v>
      </c>
      <c r="J17" s="22">
        <f t="shared" si="1"/>
        <v>0.85384615384615381</v>
      </c>
      <c r="K17" s="82">
        <v>130</v>
      </c>
      <c r="L17" s="21">
        <v>106</v>
      </c>
      <c r="M17" s="22">
        <f>L17/K17</f>
        <v>0.81538461538461537</v>
      </c>
      <c r="N17" s="20">
        <v>130</v>
      </c>
      <c r="O17" s="21">
        <v>119</v>
      </c>
      <c r="P17" s="22">
        <f>IF(N17=0,0,(O17/N17))</f>
        <v>0.91538461538461535</v>
      </c>
      <c r="Q17" s="20">
        <v>130</v>
      </c>
      <c r="R17" s="21">
        <v>89</v>
      </c>
      <c r="S17" s="22">
        <f t="shared" si="3"/>
        <v>0.68461538461538463</v>
      </c>
      <c r="T17" s="82">
        <v>130</v>
      </c>
      <c r="U17" s="21">
        <v>76</v>
      </c>
      <c r="V17" s="22">
        <f>U17/T17</f>
        <v>0.58461538461538465</v>
      </c>
      <c r="W17" s="20">
        <v>130</v>
      </c>
      <c r="X17" s="21">
        <v>101</v>
      </c>
      <c r="Y17" s="22">
        <f>IF(W17=0,0,(X17/W17))</f>
        <v>0.77692307692307694</v>
      </c>
      <c r="Z17" s="20">
        <v>130</v>
      </c>
      <c r="AA17" s="21">
        <v>91</v>
      </c>
      <c r="AB17" s="22">
        <f t="shared" si="5"/>
        <v>0.7</v>
      </c>
      <c r="AC17" s="20">
        <v>130</v>
      </c>
      <c r="AD17" s="21">
        <v>73</v>
      </c>
      <c r="AE17" s="22">
        <f t="shared" si="6"/>
        <v>0.56153846153846154</v>
      </c>
      <c r="AF17" s="20">
        <v>130</v>
      </c>
      <c r="AG17" s="21">
        <v>85</v>
      </c>
      <c r="AH17" s="22">
        <f t="shared" si="7"/>
        <v>0.65384615384615385</v>
      </c>
      <c r="AI17" s="20">
        <v>130</v>
      </c>
      <c r="AJ17" s="21">
        <v>108</v>
      </c>
      <c r="AK17" s="22">
        <f t="shared" si="8"/>
        <v>0.83076923076923082</v>
      </c>
      <c r="AM17" s="20">
        <f t="shared" si="10"/>
        <v>1560</v>
      </c>
      <c r="AN17" s="21">
        <f t="shared" si="11"/>
        <v>1125</v>
      </c>
      <c r="AO17" s="22">
        <f t="shared" si="9"/>
        <v>0.72115384615384615</v>
      </c>
    </row>
    <row r="18" spans="1:41">
      <c r="A18" s="19" t="s">
        <v>18</v>
      </c>
      <c r="B18" s="82">
        <v>218</v>
      </c>
      <c r="C18" s="24">
        <v>213</v>
      </c>
      <c r="D18" s="22">
        <f t="shared" si="0"/>
        <v>0.97706422018348627</v>
      </c>
      <c r="E18" s="20">
        <v>218</v>
      </c>
      <c r="F18" s="24">
        <v>203</v>
      </c>
      <c r="G18" s="22">
        <f>IF(E18=0,0,(F18/E18))</f>
        <v>0.93119266055045868</v>
      </c>
      <c r="H18" s="20">
        <v>218</v>
      </c>
      <c r="I18" s="24">
        <v>226</v>
      </c>
      <c r="J18" s="22">
        <f t="shared" si="1"/>
        <v>1.036697247706422</v>
      </c>
      <c r="K18" s="82">
        <v>218</v>
      </c>
      <c r="L18" s="24">
        <v>212</v>
      </c>
      <c r="M18" s="22">
        <f t="shared" si="2"/>
        <v>0.97247706422018354</v>
      </c>
      <c r="N18" s="20">
        <v>218</v>
      </c>
      <c r="O18" s="24">
        <v>213</v>
      </c>
      <c r="P18" s="22">
        <f>IF(N18=0,0,(O18/N18))</f>
        <v>0.97706422018348627</v>
      </c>
      <c r="Q18" s="20">
        <v>218</v>
      </c>
      <c r="R18" s="24">
        <v>202</v>
      </c>
      <c r="S18" s="22">
        <f t="shared" si="3"/>
        <v>0.92660550458715596</v>
      </c>
      <c r="T18" s="82">
        <v>218</v>
      </c>
      <c r="U18" s="24">
        <v>195</v>
      </c>
      <c r="V18" s="22">
        <f t="shared" si="4"/>
        <v>0.89449541284403666</v>
      </c>
      <c r="W18" s="20">
        <v>218</v>
      </c>
      <c r="X18" s="24">
        <v>223</v>
      </c>
      <c r="Y18" s="22">
        <f>IF(W18=0,0,(X18/W18))</f>
        <v>1.0229357798165137</v>
      </c>
      <c r="Z18" s="20">
        <v>218</v>
      </c>
      <c r="AA18" s="24">
        <v>195</v>
      </c>
      <c r="AB18" s="22">
        <f t="shared" si="5"/>
        <v>0.89449541284403666</v>
      </c>
      <c r="AC18" s="20">
        <v>218</v>
      </c>
      <c r="AD18" s="24">
        <v>227</v>
      </c>
      <c r="AE18" s="22">
        <f t="shared" si="6"/>
        <v>1.0412844036697249</v>
      </c>
      <c r="AF18" s="20">
        <v>218</v>
      </c>
      <c r="AG18" s="24">
        <v>214</v>
      </c>
      <c r="AH18" s="22">
        <f t="shared" si="7"/>
        <v>0.98165137614678899</v>
      </c>
      <c r="AI18" s="20">
        <v>218</v>
      </c>
      <c r="AJ18" s="24">
        <v>186</v>
      </c>
      <c r="AK18" s="22">
        <f t="shared" si="8"/>
        <v>0.85321100917431192</v>
      </c>
      <c r="AM18" s="20">
        <f t="shared" si="10"/>
        <v>2616</v>
      </c>
      <c r="AN18" s="21">
        <f t="shared" si="11"/>
        <v>2509</v>
      </c>
      <c r="AO18" s="22">
        <f t="shared" si="9"/>
        <v>0.95909785932721714</v>
      </c>
    </row>
    <row r="19" spans="1:41">
      <c r="A19" s="19" t="s">
        <v>19</v>
      </c>
      <c r="B19" s="126">
        <v>12</v>
      </c>
      <c r="C19" s="24">
        <v>12</v>
      </c>
      <c r="D19" s="22">
        <f t="shared" si="0"/>
        <v>1</v>
      </c>
      <c r="E19" s="20">
        <v>12</v>
      </c>
      <c r="F19" s="24">
        <v>17</v>
      </c>
      <c r="G19" s="22">
        <f>IF(E19=0,0,(F19/E19))</f>
        <v>1.4166666666666667</v>
      </c>
      <c r="H19" s="20">
        <v>12</v>
      </c>
      <c r="I19" s="24">
        <v>11</v>
      </c>
      <c r="J19" s="22">
        <f t="shared" si="1"/>
        <v>0.91666666666666663</v>
      </c>
      <c r="K19" s="126">
        <v>12</v>
      </c>
      <c r="L19" s="24">
        <v>11</v>
      </c>
      <c r="M19" s="22">
        <f t="shared" si="2"/>
        <v>0.91666666666666663</v>
      </c>
      <c r="N19" s="20">
        <v>12</v>
      </c>
      <c r="O19" s="24">
        <v>18</v>
      </c>
      <c r="P19" s="22">
        <f>IF(N19=0,0,(O19/N19))</f>
        <v>1.5</v>
      </c>
      <c r="Q19" s="20">
        <v>12</v>
      </c>
      <c r="R19" s="24">
        <v>11</v>
      </c>
      <c r="S19" s="22">
        <f t="shared" si="3"/>
        <v>0.91666666666666663</v>
      </c>
      <c r="T19" s="126">
        <v>12</v>
      </c>
      <c r="U19" s="24">
        <v>13</v>
      </c>
      <c r="V19" s="22">
        <f t="shared" si="4"/>
        <v>1.0833333333333333</v>
      </c>
      <c r="W19" s="20">
        <v>12</v>
      </c>
      <c r="X19" s="24">
        <v>15</v>
      </c>
      <c r="Y19" s="22">
        <f>IF(W19=0,0,(X19/W19))</f>
        <v>1.25</v>
      </c>
      <c r="Z19" s="20">
        <v>12</v>
      </c>
      <c r="AA19" s="24">
        <v>12</v>
      </c>
      <c r="AB19" s="22">
        <f t="shared" si="5"/>
        <v>1</v>
      </c>
      <c r="AC19" s="20">
        <v>12</v>
      </c>
      <c r="AD19" s="24">
        <v>13</v>
      </c>
      <c r="AE19" s="22">
        <f t="shared" si="6"/>
        <v>1.0833333333333333</v>
      </c>
      <c r="AF19" s="20">
        <v>12</v>
      </c>
      <c r="AG19" s="24">
        <v>15</v>
      </c>
      <c r="AH19" s="22">
        <f t="shared" si="7"/>
        <v>1.25</v>
      </c>
      <c r="AI19" s="20">
        <v>12</v>
      </c>
      <c r="AJ19" s="24">
        <v>13</v>
      </c>
      <c r="AK19" s="22">
        <f t="shared" si="8"/>
        <v>1.0833333333333333</v>
      </c>
      <c r="AM19" s="20">
        <f t="shared" si="10"/>
        <v>144</v>
      </c>
      <c r="AN19" s="21">
        <f t="shared" si="11"/>
        <v>161</v>
      </c>
      <c r="AO19" s="22">
        <f t="shared" si="9"/>
        <v>1.1180555555555556</v>
      </c>
    </row>
    <row r="20" spans="1:41" ht="22.5" customHeight="1">
      <c r="A20" s="57" t="s">
        <v>6</v>
      </c>
      <c r="B20" s="58">
        <f>SUM(B15:B19)</f>
        <v>1100</v>
      </c>
      <c r="C20" s="59">
        <f>SUM(C15:C19)</f>
        <v>1376</v>
      </c>
      <c r="D20" s="60">
        <f t="shared" si="0"/>
        <v>1.250909090909091</v>
      </c>
      <c r="E20" s="58">
        <f>SUM(E15:E19)</f>
        <v>1100</v>
      </c>
      <c r="F20" s="59">
        <f>SUM(F15:F19)</f>
        <v>1269</v>
      </c>
      <c r="G20" s="60">
        <f>IF(E20=0,0,(F20/E20))</f>
        <v>1.1536363636363636</v>
      </c>
      <c r="H20" s="58">
        <f>SUM(H15:H19)</f>
        <v>1100</v>
      </c>
      <c r="I20" s="61">
        <f>SUM(I15:I19)</f>
        <v>1421</v>
      </c>
      <c r="J20" s="60">
        <f t="shared" si="1"/>
        <v>1.2918181818181818</v>
      </c>
      <c r="K20" s="58">
        <f>SUM(K15:K19)</f>
        <v>1100</v>
      </c>
      <c r="L20" s="59">
        <f>SUM(L15:L19)</f>
        <v>1386</v>
      </c>
      <c r="M20" s="60">
        <f t="shared" si="2"/>
        <v>1.26</v>
      </c>
      <c r="N20" s="58">
        <f>SUM(N15:N19)</f>
        <v>1100</v>
      </c>
      <c r="O20" s="59">
        <f>SUM(O15:O19)</f>
        <v>1377</v>
      </c>
      <c r="P20" s="60">
        <f>IF(N20=0,0,(O20/N20))</f>
        <v>1.2518181818181817</v>
      </c>
      <c r="Q20" s="58">
        <f>SUM(Q15:Q19)</f>
        <v>1100</v>
      </c>
      <c r="R20" s="61">
        <f>SUM(R15:R19)</f>
        <v>1218</v>
      </c>
      <c r="S20" s="60">
        <f t="shared" si="3"/>
        <v>1.1072727272727272</v>
      </c>
      <c r="T20" s="58">
        <f>SUM(T15:T19)</f>
        <v>1100</v>
      </c>
      <c r="U20" s="59">
        <f>SUM(U15:U19)</f>
        <v>1320</v>
      </c>
      <c r="V20" s="60">
        <f t="shared" si="4"/>
        <v>1.2</v>
      </c>
      <c r="W20" s="58">
        <f>SUM(W15:W19)</f>
        <v>1100</v>
      </c>
      <c r="X20" s="59">
        <f>SUM(X15:X19)</f>
        <v>1342</v>
      </c>
      <c r="Y20" s="60">
        <f>IF(W20=0,0,(X20/W20))</f>
        <v>1.22</v>
      </c>
      <c r="Z20" s="58">
        <f>SUM(Z15:Z19)</f>
        <v>1100</v>
      </c>
      <c r="AA20" s="61">
        <f>SUM(AA15:AA19)</f>
        <v>1204</v>
      </c>
      <c r="AB20" s="60">
        <f t="shared" si="5"/>
        <v>1.0945454545454545</v>
      </c>
      <c r="AC20" s="58">
        <f>SUM(AC15:AC19)</f>
        <v>1100</v>
      </c>
      <c r="AD20" s="61">
        <f>SUM(AD15:AD19)</f>
        <v>1295</v>
      </c>
      <c r="AE20" s="60">
        <f t="shared" si="6"/>
        <v>1.1772727272727272</v>
      </c>
      <c r="AF20" s="58">
        <f>SUM(AF15:AF19)</f>
        <v>1100</v>
      </c>
      <c r="AG20" s="61">
        <f>SUM(AG15:AG19)</f>
        <v>1234</v>
      </c>
      <c r="AH20" s="60">
        <f t="shared" si="7"/>
        <v>1.1218181818181818</v>
      </c>
      <c r="AI20" s="58">
        <f>SUM(AI15:AI19)</f>
        <v>1100</v>
      </c>
      <c r="AJ20" s="61">
        <f>SUM(AJ15:AJ19)</f>
        <v>1223</v>
      </c>
      <c r="AK20" s="60">
        <f t="shared" si="8"/>
        <v>1.1118181818181818</v>
      </c>
      <c r="AM20" s="20">
        <f>SUM(AM15:AM19)</f>
        <v>13200</v>
      </c>
      <c r="AN20" s="28">
        <f>SUM(AN15:AN19)</f>
        <v>15665</v>
      </c>
      <c r="AO20" s="27">
        <f t="shared" si="9"/>
        <v>1.1867424242424243</v>
      </c>
    </row>
    <row r="21" spans="1:41" ht="12.75" hidden="1" customHeight="1">
      <c r="A21" s="11"/>
      <c r="B21" s="29"/>
      <c r="C21" s="30"/>
      <c r="D21" s="30"/>
      <c r="E21" s="29"/>
      <c r="F21" s="30"/>
      <c r="G21" s="30"/>
      <c r="H21" s="29"/>
      <c r="I21" s="30"/>
      <c r="J21" s="30"/>
      <c r="K21" s="30"/>
      <c r="L21" s="30"/>
      <c r="AF21" s="6"/>
      <c r="AG21" s="6"/>
      <c r="AH21" s="6"/>
    </row>
    <row r="22" spans="1:4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256"/>
      <c r="AJ22" s="257"/>
      <c r="AK22" s="257"/>
      <c r="AL22" s="251"/>
      <c r="AM22" s="11"/>
      <c r="AN22" s="11"/>
      <c r="AO22" s="11"/>
    </row>
    <row r="23" spans="1:41">
      <c r="A23" s="259" t="s">
        <v>20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</row>
    <row r="24" spans="1:41">
      <c r="A24" s="268" t="s">
        <v>21</v>
      </c>
      <c r="B24" s="264" t="s">
        <v>86</v>
      </c>
      <c r="C24" s="264"/>
      <c r="D24" s="264"/>
      <c r="E24" s="264" t="s">
        <v>87</v>
      </c>
      <c r="F24" s="264"/>
      <c r="G24" s="264"/>
      <c r="H24" s="265" t="s">
        <v>88</v>
      </c>
      <c r="I24" s="266"/>
      <c r="J24" s="267"/>
      <c r="K24" s="264" t="s">
        <v>44</v>
      </c>
      <c r="L24" s="264"/>
      <c r="M24" s="264"/>
      <c r="N24" s="264" t="s">
        <v>45</v>
      </c>
      <c r="O24" s="264"/>
      <c r="P24" s="264"/>
      <c r="Q24" s="265" t="s">
        <v>46</v>
      </c>
      <c r="R24" s="266"/>
      <c r="S24" s="267"/>
      <c r="T24" s="264" t="s">
        <v>9</v>
      </c>
      <c r="U24" s="264"/>
      <c r="V24" s="264"/>
      <c r="W24" s="264" t="s">
        <v>10</v>
      </c>
      <c r="X24" s="264"/>
      <c r="Y24" s="264"/>
      <c r="Z24" s="265" t="s">
        <v>11</v>
      </c>
      <c r="AA24" s="266"/>
      <c r="AB24" s="267"/>
      <c r="AC24" s="265" t="s">
        <v>57</v>
      </c>
      <c r="AD24" s="266"/>
      <c r="AE24" s="267"/>
      <c r="AF24" s="265" t="s">
        <v>58</v>
      </c>
      <c r="AG24" s="266"/>
      <c r="AH24" s="267"/>
      <c r="AI24" s="265" t="s">
        <v>59</v>
      </c>
      <c r="AJ24" s="266"/>
      <c r="AK24" s="267"/>
      <c r="AM24" s="264" t="str">
        <f>AM13</f>
        <v xml:space="preserve">Acumulado </v>
      </c>
      <c r="AN24" s="264"/>
      <c r="AO24" s="264"/>
    </row>
    <row r="25" spans="1:41" s="7" customFormat="1">
      <c r="A25" s="268"/>
      <c r="B25" s="15" t="s">
        <v>13</v>
      </c>
      <c r="C25" s="31" t="s">
        <v>14</v>
      </c>
      <c r="D25" s="17" t="s">
        <v>5</v>
      </c>
      <c r="E25" s="15" t="s">
        <v>13</v>
      </c>
      <c r="F25" s="31" t="s">
        <v>14</v>
      </c>
      <c r="G25" s="17" t="s">
        <v>5</v>
      </c>
      <c r="H25" s="15" t="s">
        <v>13</v>
      </c>
      <c r="I25" s="31" t="s">
        <v>14</v>
      </c>
      <c r="J25" s="17" t="s">
        <v>5</v>
      </c>
      <c r="K25" s="15" t="s">
        <v>13</v>
      </c>
      <c r="L25" s="31" t="s">
        <v>14</v>
      </c>
      <c r="M25" s="17" t="s">
        <v>5</v>
      </c>
      <c r="N25" s="15" t="s">
        <v>13</v>
      </c>
      <c r="O25" s="31" t="s">
        <v>14</v>
      </c>
      <c r="P25" s="17" t="s">
        <v>5</v>
      </c>
      <c r="Q25" s="15" t="s">
        <v>13</v>
      </c>
      <c r="R25" s="31" t="s">
        <v>14</v>
      </c>
      <c r="S25" s="17" t="s">
        <v>5</v>
      </c>
      <c r="T25" s="15" t="s">
        <v>13</v>
      </c>
      <c r="U25" s="31" t="s">
        <v>14</v>
      </c>
      <c r="V25" s="17" t="s">
        <v>5</v>
      </c>
      <c r="W25" s="15" t="s">
        <v>13</v>
      </c>
      <c r="X25" s="31" t="s">
        <v>14</v>
      </c>
      <c r="Y25" s="17" t="s">
        <v>5</v>
      </c>
      <c r="Z25" s="15" t="s">
        <v>13</v>
      </c>
      <c r="AA25" s="31" t="s">
        <v>14</v>
      </c>
      <c r="AB25" s="17" t="s">
        <v>5</v>
      </c>
      <c r="AC25" s="15" t="s">
        <v>13</v>
      </c>
      <c r="AD25" s="31" t="s">
        <v>14</v>
      </c>
      <c r="AE25" s="17" t="s">
        <v>5</v>
      </c>
      <c r="AF25" s="15" t="s">
        <v>13</v>
      </c>
      <c r="AG25" s="31" t="s">
        <v>14</v>
      </c>
      <c r="AH25" s="17" t="s">
        <v>5</v>
      </c>
      <c r="AI25" s="15" t="s">
        <v>13</v>
      </c>
      <c r="AJ25" s="31" t="s">
        <v>14</v>
      </c>
      <c r="AK25" s="17" t="s">
        <v>5</v>
      </c>
      <c r="AL25" s="250"/>
      <c r="AM25" s="15" t="s">
        <v>13</v>
      </c>
      <c r="AN25" s="31" t="s">
        <v>14</v>
      </c>
      <c r="AO25" s="17" t="s">
        <v>5</v>
      </c>
    </row>
    <row r="26" spans="1:41" s="7" customFormat="1">
      <c r="A26" s="32" t="s">
        <v>22</v>
      </c>
      <c r="B26" s="77">
        <v>100</v>
      </c>
      <c r="C26" s="31">
        <v>118</v>
      </c>
      <c r="D26" s="33">
        <f>C26/B26</f>
        <v>1.18</v>
      </c>
      <c r="E26" s="15">
        <v>100</v>
      </c>
      <c r="F26" s="31">
        <v>168</v>
      </c>
      <c r="G26" s="33">
        <f>F26/E26</f>
        <v>1.68</v>
      </c>
      <c r="H26" s="15">
        <v>100</v>
      </c>
      <c r="I26" s="31">
        <v>175</v>
      </c>
      <c r="J26" s="33">
        <f>I26/H26</f>
        <v>1.75</v>
      </c>
      <c r="K26" s="77">
        <v>100</v>
      </c>
      <c r="L26" s="31">
        <v>208</v>
      </c>
      <c r="M26" s="33">
        <f>L26/K26</f>
        <v>2.08</v>
      </c>
      <c r="N26" s="15">
        <v>100</v>
      </c>
      <c r="O26" s="31">
        <v>178</v>
      </c>
      <c r="P26" s="33">
        <f>O26/N26</f>
        <v>1.78</v>
      </c>
      <c r="Q26" s="15">
        <v>100</v>
      </c>
      <c r="R26" s="31">
        <v>144</v>
      </c>
      <c r="S26" s="33">
        <f>R26/Q26</f>
        <v>1.44</v>
      </c>
      <c r="T26" s="77">
        <v>100</v>
      </c>
      <c r="U26" s="31">
        <v>132</v>
      </c>
      <c r="V26" s="33">
        <f>U26/T26</f>
        <v>1.32</v>
      </c>
      <c r="W26" s="15">
        <v>100</v>
      </c>
      <c r="X26" s="31">
        <v>193</v>
      </c>
      <c r="Y26" s="33">
        <f>X26/W26</f>
        <v>1.93</v>
      </c>
      <c r="Z26" s="15">
        <v>100</v>
      </c>
      <c r="AA26" s="31">
        <v>87</v>
      </c>
      <c r="AB26" s="33">
        <f>AA26/Z26</f>
        <v>0.87</v>
      </c>
      <c r="AC26" s="15">
        <v>100</v>
      </c>
      <c r="AD26" s="31">
        <v>115</v>
      </c>
      <c r="AE26" s="33">
        <f>AD26/AC26</f>
        <v>1.1499999999999999</v>
      </c>
      <c r="AF26" s="15">
        <v>100</v>
      </c>
      <c r="AG26" s="31">
        <v>122</v>
      </c>
      <c r="AH26" s="33">
        <f>AG26/AF26</f>
        <v>1.22</v>
      </c>
      <c r="AI26" s="15">
        <v>100</v>
      </c>
      <c r="AJ26" s="31">
        <v>71</v>
      </c>
      <c r="AK26" s="33">
        <f>AJ26/AI26</f>
        <v>0.71</v>
      </c>
      <c r="AL26" s="250"/>
      <c r="AM26" s="15">
        <f>B26+E26+H26+K26+N26+Q26+T26+W26+Z26+AC26+AF26+AI26</f>
        <v>1200</v>
      </c>
      <c r="AN26" s="21">
        <f>C26+F26+I26+L26+O26+R26+U26+X26+AA26+AD26+AG26+AJ26</f>
        <v>1711</v>
      </c>
      <c r="AO26" s="33">
        <f>AN26/AM26</f>
        <v>1.4258333333333333</v>
      </c>
    </row>
    <row r="27" spans="1:41" s="7" customFormat="1">
      <c r="A27" s="34" t="s">
        <v>23</v>
      </c>
      <c r="B27" s="77">
        <v>100</v>
      </c>
      <c r="C27" s="31">
        <v>173</v>
      </c>
      <c r="D27" s="33">
        <f>C27/B27</f>
        <v>1.73</v>
      </c>
      <c r="E27" s="15">
        <v>100</v>
      </c>
      <c r="F27" s="31">
        <v>193</v>
      </c>
      <c r="G27" s="33">
        <f>F27/E27</f>
        <v>1.93</v>
      </c>
      <c r="H27" s="15">
        <v>100</v>
      </c>
      <c r="I27" s="31">
        <v>304</v>
      </c>
      <c r="J27" s="33">
        <f>I27/H27</f>
        <v>3.04</v>
      </c>
      <c r="K27" s="77">
        <v>100</v>
      </c>
      <c r="L27" s="31">
        <v>199</v>
      </c>
      <c r="M27" s="33">
        <f>L27/K27</f>
        <v>1.99</v>
      </c>
      <c r="N27" s="15">
        <v>100</v>
      </c>
      <c r="O27" s="31">
        <v>208</v>
      </c>
      <c r="P27" s="33">
        <f>O27/N27</f>
        <v>2.08</v>
      </c>
      <c r="Q27" s="15">
        <v>100</v>
      </c>
      <c r="R27" s="31">
        <v>254</v>
      </c>
      <c r="S27" s="33">
        <f>R27/Q27</f>
        <v>2.54</v>
      </c>
      <c r="T27" s="77">
        <v>100</v>
      </c>
      <c r="U27" s="31">
        <v>276</v>
      </c>
      <c r="V27" s="33">
        <f>U27/T27</f>
        <v>2.76</v>
      </c>
      <c r="W27" s="15">
        <v>100</v>
      </c>
      <c r="X27" s="31">
        <v>321</v>
      </c>
      <c r="Y27" s="33">
        <f>X27/W27</f>
        <v>3.21</v>
      </c>
      <c r="Z27" s="15">
        <v>100</v>
      </c>
      <c r="AA27" s="31">
        <v>249</v>
      </c>
      <c r="AB27" s="33">
        <f>AA27/Z27</f>
        <v>2.4900000000000002</v>
      </c>
      <c r="AC27" s="15">
        <v>100</v>
      </c>
      <c r="AD27" s="31">
        <v>259</v>
      </c>
      <c r="AE27" s="33">
        <f>AD27/AC27</f>
        <v>2.59</v>
      </c>
      <c r="AF27" s="15">
        <v>100</v>
      </c>
      <c r="AG27" s="31">
        <v>195</v>
      </c>
      <c r="AH27" s="33">
        <f>AG27/AF27</f>
        <v>1.95</v>
      </c>
      <c r="AI27" s="15">
        <v>100</v>
      </c>
      <c r="AJ27" s="31">
        <v>181</v>
      </c>
      <c r="AK27" s="33">
        <f>AJ27/AI27</f>
        <v>1.81</v>
      </c>
      <c r="AL27" s="250"/>
      <c r="AM27" s="15">
        <f>B27+E27+H27+K27+N27+Q27+T27+W27+Z27+AC27+AF27+AI27</f>
        <v>1200</v>
      </c>
      <c r="AN27" s="21">
        <f>C27+F27+I27+L27+O27+R27+U27+X27+AA27+AD27+AG27+AJ27</f>
        <v>2812</v>
      </c>
      <c r="AO27" s="33">
        <f>AN27/AM27</f>
        <v>2.3433333333333333</v>
      </c>
    </row>
    <row r="28" spans="1:41">
      <c r="A28" s="25" t="s">
        <v>6</v>
      </c>
      <c r="B28" s="20">
        <f>SUM(B26:B27)</f>
        <v>200</v>
      </c>
      <c r="C28" s="26">
        <f>SUM(C26:C27)</f>
        <v>291</v>
      </c>
      <c r="D28" s="33">
        <f>C28/B28</f>
        <v>1.4550000000000001</v>
      </c>
      <c r="E28" s="15">
        <f>SUM(E26:E27)</f>
        <v>200</v>
      </c>
      <c r="F28" s="26">
        <f>SUM(F26:F27)</f>
        <v>361</v>
      </c>
      <c r="G28" s="33">
        <f>F28/E28</f>
        <v>1.8049999999999999</v>
      </c>
      <c r="H28" s="15">
        <f>SUM(H26:H27)</f>
        <v>200</v>
      </c>
      <c r="I28" s="26">
        <f>SUM(I26:I27)</f>
        <v>479</v>
      </c>
      <c r="J28" s="33">
        <f>I28/H28</f>
        <v>2.395</v>
      </c>
      <c r="K28" s="20">
        <f>SUM(K26:K27)</f>
        <v>200</v>
      </c>
      <c r="L28" s="26">
        <f>SUM(L26:L27)</f>
        <v>407</v>
      </c>
      <c r="M28" s="33">
        <f>L28/K28</f>
        <v>2.0350000000000001</v>
      </c>
      <c r="N28" s="15">
        <f>SUM(N26:N27)</f>
        <v>200</v>
      </c>
      <c r="O28" s="26">
        <f>SUM(O26:O27)</f>
        <v>386</v>
      </c>
      <c r="P28" s="33">
        <f>O28/N28</f>
        <v>1.93</v>
      </c>
      <c r="Q28" s="15">
        <f>SUM(Q26:Q27)</f>
        <v>200</v>
      </c>
      <c r="R28" s="26">
        <f>SUM(R26:R27)</f>
        <v>398</v>
      </c>
      <c r="S28" s="33">
        <f>R28/Q28</f>
        <v>1.99</v>
      </c>
      <c r="T28" s="20">
        <f>SUM(T26:T27)</f>
        <v>200</v>
      </c>
      <c r="U28" s="26">
        <f>SUM(U26:U27)</f>
        <v>408</v>
      </c>
      <c r="V28" s="33">
        <f>U28/T28</f>
        <v>2.04</v>
      </c>
      <c r="W28" s="15">
        <f>SUM(W26:W27)</f>
        <v>200</v>
      </c>
      <c r="X28" s="26">
        <f>SUM(X26:X27)</f>
        <v>514</v>
      </c>
      <c r="Y28" s="33">
        <f>X28/W28</f>
        <v>2.57</v>
      </c>
      <c r="Z28" s="15">
        <f>SUM(Z26:Z27)</f>
        <v>200</v>
      </c>
      <c r="AA28" s="26">
        <f>SUM(AA26:AA27)</f>
        <v>336</v>
      </c>
      <c r="AB28" s="33">
        <f>AA28/Z28</f>
        <v>1.68</v>
      </c>
      <c r="AC28" s="15">
        <f>SUM(AC26:AC27)</f>
        <v>200</v>
      </c>
      <c r="AD28" s="26">
        <f>SUM(AD26:AD27)</f>
        <v>374</v>
      </c>
      <c r="AE28" s="33">
        <f>AD28/AC28</f>
        <v>1.87</v>
      </c>
      <c r="AF28" s="15">
        <f>SUM(AF26:AF27)</f>
        <v>200</v>
      </c>
      <c r="AG28" s="26">
        <f>SUM(AG26:AG27)</f>
        <v>317</v>
      </c>
      <c r="AH28" s="33">
        <f>AG28/AF28</f>
        <v>1.585</v>
      </c>
      <c r="AI28" s="15">
        <f>SUM(AI26:AI27)</f>
        <v>200</v>
      </c>
      <c r="AJ28" s="26">
        <f>SUM(AJ26:AJ27)</f>
        <v>252</v>
      </c>
      <c r="AK28" s="33">
        <f>AJ28/AI28</f>
        <v>1.26</v>
      </c>
      <c r="AM28" s="45">
        <f>SUM(AM26:AM27)</f>
        <v>2400</v>
      </c>
      <c r="AN28" s="26">
        <f>SUM(AN26:AN27)</f>
        <v>4523</v>
      </c>
      <c r="AO28" s="33">
        <f>AN28/AM28</f>
        <v>1.8845833333333333</v>
      </c>
    </row>
    <row r="29" spans="1:4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6"/>
      <c r="AJ29" s="36"/>
      <c r="AK29" s="36"/>
      <c r="AL29" s="252"/>
      <c r="AM29" s="35"/>
      <c r="AN29" s="35"/>
      <c r="AO29" s="35"/>
    </row>
    <row r="30" spans="1:41">
      <c r="A30" s="260" t="s">
        <v>24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</row>
    <row r="31" spans="1:41">
      <c r="A31" s="268" t="s">
        <v>25</v>
      </c>
      <c r="B31" s="264" t="s">
        <v>86</v>
      </c>
      <c r="C31" s="264"/>
      <c r="D31" s="264"/>
      <c r="E31" s="264" t="s">
        <v>87</v>
      </c>
      <c r="F31" s="264"/>
      <c r="G31" s="264"/>
      <c r="H31" s="265" t="s">
        <v>88</v>
      </c>
      <c r="I31" s="266"/>
      <c r="J31" s="267"/>
      <c r="K31" s="264" t="s">
        <v>44</v>
      </c>
      <c r="L31" s="264"/>
      <c r="M31" s="264"/>
      <c r="N31" s="264" t="s">
        <v>45</v>
      </c>
      <c r="O31" s="264"/>
      <c r="P31" s="264"/>
      <c r="Q31" s="265" t="s">
        <v>46</v>
      </c>
      <c r="R31" s="266"/>
      <c r="S31" s="267"/>
      <c r="T31" s="264" t="s">
        <v>9</v>
      </c>
      <c r="U31" s="264"/>
      <c r="V31" s="264"/>
      <c r="W31" s="264" t="s">
        <v>10</v>
      </c>
      <c r="X31" s="264"/>
      <c r="Y31" s="264"/>
      <c r="Z31" s="265" t="s">
        <v>11</v>
      </c>
      <c r="AA31" s="266"/>
      <c r="AB31" s="267"/>
      <c r="AC31" s="265" t="s">
        <v>57</v>
      </c>
      <c r="AD31" s="266"/>
      <c r="AE31" s="267"/>
      <c r="AF31" s="265" t="s">
        <v>58</v>
      </c>
      <c r="AG31" s="266"/>
      <c r="AH31" s="267"/>
      <c r="AI31" s="265" t="s">
        <v>59</v>
      </c>
      <c r="AJ31" s="266"/>
      <c r="AK31" s="267"/>
      <c r="AM31" s="264" t="str">
        <f>AM13</f>
        <v xml:space="preserve">Acumulado </v>
      </c>
      <c r="AN31" s="264"/>
      <c r="AO31" s="264"/>
    </row>
    <row r="32" spans="1:41" s="7" customFormat="1">
      <c r="A32" s="268"/>
      <c r="B32" s="38" t="s">
        <v>13</v>
      </c>
      <c r="C32" s="31" t="s">
        <v>14</v>
      </c>
      <c r="D32" s="39" t="s">
        <v>5</v>
      </c>
      <c r="E32" s="15" t="s">
        <v>13</v>
      </c>
      <c r="F32" s="31" t="s">
        <v>14</v>
      </c>
      <c r="G32" s="39" t="s">
        <v>5</v>
      </c>
      <c r="H32" s="15" t="s">
        <v>13</v>
      </c>
      <c r="I32" s="31" t="s">
        <v>14</v>
      </c>
      <c r="J32" s="39" t="s">
        <v>5</v>
      </c>
      <c r="K32" s="38" t="s">
        <v>13</v>
      </c>
      <c r="L32" s="31" t="s">
        <v>14</v>
      </c>
      <c r="M32" s="39" t="s">
        <v>5</v>
      </c>
      <c r="N32" s="15" t="s">
        <v>13</v>
      </c>
      <c r="O32" s="31" t="s">
        <v>14</v>
      </c>
      <c r="P32" s="39" t="s">
        <v>5</v>
      </c>
      <c r="Q32" s="15" t="s">
        <v>13</v>
      </c>
      <c r="R32" s="31" t="s">
        <v>14</v>
      </c>
      <c r="S32" s="39" t="s">
        <v>5</v>
      </c>
      <c r="T32" s="38" t="s">
        <v>13</v>
      </c>
      <c r="U32" s="31" t="s">
        <v>14</v>
      </c>
      <c r="V32" s="39" t="s">
        <v>5</v>
      </c>
      <c r="W32" s="15" t="s">
        <v>13</v>
      </c>
      <c r="X32" s="31" t="s">
        <v>14</v>
      </c>
      <c r="Y32" s="39" t="s">
        <v>5</v>
      </c>
      <c r="Z32" s="15" t="s">
        <v>13</v>
      </c>
      <c r="AA32" s="31" t="s">
        <v>14</v>
      </c>
      <c r="AB32" s="39" t="s">
        <v>5</v>
      </c>
      <c r="AC32" s="15" t="s">
        <v>13</v>
      </c>
      <c r="AD32" s="31" t="s">
        <v>14</v>
      </c>
      <c r="AE32" s="39" t="s">
        <v>5</v>
      </c>
      <c r="AF32" s="15" t="s">
        <v>13</v>
      </c>
      <c r="AG32" s="31" t="s">
        <v>14</v>
      </c>
      <c r="AH32" s="39" t="s">
        <v>5</v>
      </c>
      <c r="AI32" s="15" t="s">
        <v>13</v>
      </c>
      <c r="AJ32" s="31" t="s">
        <v>14</v>
      </c>
      <c r="AK32" s="39" t="s">
        <v>5</v>
      </c>
      <c r="AL32" s="250"/>
      <c r="AM32" s="15" t="s">
        <v>13</v>
      </c>
      <c r="AN32" s="31" t="s">
        <v>14</v>
      </c>
      <c r="AO32" s="39" t="s">
        <v>5</v>
      </c>
    </row>
    <row r="33" spans="1:41">
      <c r="A33" s="19" t="s">
        <v>26</v>
      </c>
      <c r="B33" s="82">
        <v>11000</v>
      </c>
      <c r="C33" s="40">
        <v>9497</v>
      </c>
      <c r="D33" s="27">
        <f>C33/B33</f>
        <v>0.86336363636363633</v>
      </c>
      <c r="E33" s="20">
        <v>11000</v>
      </c>
      <c r="F33" s="41">
        <v>9172</v>
      </c>
      <c r="G33" s="27">
        <f>F33/E33</f>
        <v>0.83381818181818179</v>
      </c>
      <c r="H33" s="20">
        <v>11000</v>
      </c>
      <c r="I33" s="40">
        <v>9874</v>
      </c>
      <c r="J33" s="27">
        <f>I33/H33</f>
        <v>0.89763636363636368</v>
      </c>
      <c r="K33" s="82">
        <v>11000</v>
      </c>
      <c r="L33" s="40">
        <v>10069</v>
      </c>
      <c r="M33" s="27">
        <f>L33/K33</f>
        <v>0.91536363636363638</v>
      </c>
      <c r="N33" s="20">
        <v>11000</v>
      </c>
      <c r="O33" s="41">
        <v>10642</v>
      </c>
      <c r="P33" s="27">
        <f>O33/N33</f>
        <v>0.96745454545454546</v>
      </c>
      <c r="Q33" s="20">
        <v>11000</v>
      </c>
      <c r="R33" s="40">
        <v>11467</v>
      </c>
      <c r="S33" s="27">
        <f>R33/Q33</f>
        <v>1.0424545454545455</v>
      </c>
      <c r="T33" s="82">
        <v>11000</v>
      </c>
      <c r="U33" s="40">
        <v>11199</v>
      </c>
      <c r="V33" s="27">
        <f>U33/T33</f>
        <v>1.0180909090909092</v>
      </c>
      <c r="W33" s="20">
        <v>11000</v>
      </c>
      <c r="X33" s="41">
        <v>10341</v>
      </c>
      <c r="Y33" s="27">
        <f>X33/W33</f>
        <v>0.94009090909090909</v>
      </c>
      <c r="Z33" s="20">
        <v>11000</v>
      </c>
      <c r="AA33" s="40">
        <v>9241</v>
      </c>
      <c r="AB33" s="27">
        <f>AA33/Z33</f>
        <v>0.84009090909090911</v>
      </c>
      <c r="AC33" s="20">
        <v>11000</v>
      </c>
      <c r="AD33" s="40">
        <v>10815</v>
      </c>
      <c r="AE33" s="27">
        <f>AD33/AC33</f>
        <v>0.98318181818181816</v>
      </c>
      <c r="AF33" s="20">
        <v>11000</v>
      </c>
      <c r="AG33" s="41">
        <v>10992</v>
      </c>
      <c r="AH33" s="27">
        <f>AG33/AF33</f>
        <v>0.99927272727272731</v>
      </c>
      <c r="AI33" s="20">
        <v>11000</v>
      </c>
      <c r="AJ33" s="40">
        <v>11000</v>
      </c>
      <c r="AK33" s="27">
        <f>AJ33/AI33</f>
        <v>1</v>
      </c>
      <c r="AM33" s="20">
        <f>B33+E33+H33+K33+N33+Q33+T33+W33+Z33+AC33+AF33+AI33</f>
        <v>132000</v>
      </c>
      <c r="AN33" s="40">
        <f>C33+F33+I33+L33+O33+R33+U33+X33+AA33+AD33+AG33+AJ33</f>
        <v>124309</v>
      </c>
      <c r="AO33" s="27">
        <f>AN33/AM33</f>
        <v>0.94173484848484845</v>
      </c>
    </row>
    <row r="34" spans="1:41">
      <c r="A34" s="19" t="s">
        <v>27</v>
      </c>
      <c r="B34" s="82">
        <v>6670</v>
      </c>
      <c r="C34" s="40">
        <v>3966</v>
      </c>
      <c r="D34" s="27">
        <f>C34/B34</f>
        <v>0.59460269865067461</v>
      </c>
      <c r="E34" s="20">
        <v>6670</v>
      </c>
      <c r="F34" s="41">
        <v>4124</v>
      </c>
      <c r="G34" s="27">
        <f>F34/E34</f>
        <v>0.6182908545727136</v>
      </c>
      <c r="H34" s="20">
        <v>6670</v>
      </c>
      <c r="I34" s="40">
        <v>5219</v>
      </c>
      <c r="J34" s="27">
        <f>I34/H34</f>
        <v>0.7824587706146926</v>
      </c>
      <c r="K34" s="82">
        <v>6670</v>
      </c>
      <c r="L34" s="40">
        <v>5826</v>
      </c>
      <c r="M34" s="27">
        <f>L34/K34</f>
        <v>0.87346326836581711</v>
      </c>
      <c r="N34" s="20">
        <v>6670</v>
      </c>
      <c r="O34" s="41">
        <v>6003</v>
      </c>
      <c r="P34" s="27">
        <f>O34/N34</f>
        <v>0.9</v>
      </c>
      <c r="Q34" s="20">
        <v>6670</v>
      </c>
      <c r="R34" s="40">
        <v>5850</v>
      </c>
      <c r="S34" s="27">
        <f>R34/Q34</f>
        <v>0.87706146926536732</v>
      </c>
      <c r="T34" s="82">
        <v>6670</v>
      </c>
      <c r="U34" s="40">
        <v>6274</v>
      </c>
      <c r="V34" s="27">
        <f>U34/T34</f>
        <v>0.94062968515742129</v>
      </c>
      <c r="W34" s="20">
        <v>6670</v>
      </c>
      <c r="X34" s="41">
        <v>5482</v>
      </c>
      <c r="Y34" s="27">
        <f>X34/W34</f>
        <v>0.82188905547226387</v>
      </c>
      <c r="Z34" s="20">
        <v>6670</v>
      </c>
      <c r="AA34" s="40">
        <v>6015</v>
      </c>
      <c r="AB34" s="27">
        <f>AA34/Z34</f>
        <v>0.90179910044977507</v>
      </c>
      <c r="AC34" s="20">
        <v>6670</v>
      </c>
      <c r="AD34" s="40">
        <v>5686</v>
      </c>
      <c r="AE34" s="27">
        <f>AD34/AC34</f>
        <v>0.85247376311844081</v>
      </c>
      <c r="AF34" s="20">
        <v>6670</v>
      </c>
      <c r="AG34" s="41">
        <v>7109</v>
      </c>
      <c r="AH34" s="27">
        <f>AG34/AF34</f>
        <v>1.0658170914542728</v>
      </c>
      <c r="AI34" s="20">
        <v>6670</v>
      </c>
      <c r="AJ34" s="40">
        <v>6975</v>
      </c>
      <c r="AK34" s="27">
        <f>AJ34/AI34</f>
        <v>1.0457271364317842</v>
      </c>
      <c r="AM34" s="20">
        <f t="shared" ref="AM34:AM36" si="12">B34+E34+H34+K34+N34+Q34+T34+W34+Z34+AC34+AF34+AI34</f>
        <v>80040</v>
      </c>
      <c r="AN34" s="40">
        <f t="shared" ref="AN34:AN36" si="13">C34+F34+I34+L34+O34+R34+U34+X34+AA34+AD34+AG34+AJ34</f>
        <v>68529</v>
      </c>
      <c r="AO34" s="27">
        <f>AN34/AM34</f>
        <v>0.85618440779610194</v>
      </c>
    </row>
    <row r="35" spans="1:41">
      <c r="A35" s="19" t="s">
        <v>28</v>
      </c>
      <c r="B35" s="82">
        <v>3000</v>
      </c>
      <c r="C35" s="40">
        <v>2546</v>
      </c>
      <c r="D35" s="27">
        <f>C35/B35</f>
        <v>0.84866666666666668</v>
      </c>
      <c r="E35" s="20">
        <v>3000</v>
      </c>
      <c r="F35" s="41">
        <v>2200</v>
      </c>
      <c r="G35" s="27">
        <f>F35/E35</f>
        <v>0.73333333333333328</v>
      </c>
      <c r="H35" s="20">
        <v>3000</v>
      </c>
      <c r="I35" s="40">
        <v>2432</v>
      </c>
      <c r="J35" s="27">
        <f>I35/H35</f>
        <v>0.81066666666666665</v>
      </c>
      <c r="K35" s="82">
        <v>3000</v>
      </c>
      <c r="L35" s="40">
        <v>2332</v>
      </c>
      <c r="M35" s="27">
        <f>L35/K35</f>
        <v>0.77733333333333332</v>
      </c>
      <c r="N35" s="20">
        <v>3000</v>
      </c>
      <c r="O35" s="41">
        <v>2280</v>
      </c>
      <c r="P35" s="27">
        <f>O35/N35</f>
        <v>0.76</v>
      </c>
      <c r="Q35" s="20">
        <v>3000</v>
      </c>
      <c r="R35" s="40">
        <v>2228</v>
      </c>
      <c r="S35" s="27">
        <f>R35/Q35</f>
        <v>0.7426666666666667</v>
      </c>
      <c r="T35" s="82">
        <v>3000</v>
      </c>
      <c r="U35" s="40">
        <v>2347</v>
      </c>
      <c r="V35" s="27">
        <f>U35/T35</f>
        <v>0.78233333333333333</v>
      </c>
      <c r="W35" s="20">
        <v>3000</v>
      </c>
      <c r="X35" s="41">
        <v>2534</v>
      </c>
      <c r="Y35" s="27">
        <f>X35/W35</f>
        <v>0.84466666666666668</v>
      </c>
      <c r="Z35" s="20">
        <v>3000</v>
      </c>
      <c r="AA35" s="40">
        <v>1667</v>
      </c>
      <c r="AB35" s="27">
        <f>AA35/Z35</f>
        <v>0.55566666666666664</v>
      </c>
      <c r="AC35" s="20">
        <v>3000</v>
      </c>
      <c r="AD35" s="40">
        <v>2600</v>
      </c>
      <c r="AE35" s="27">
        <f>AD35/AC35</f>
        <v>0.8666666666666667</v>
      </c>
      <c r="AF35" s="20">
        <v>3000</v>
      </c>
      <c r="AG35" s="41">
        <v>1255</v>
      </c>
      <c r="AH35" s="27">
        <f>AG35/AF35</f>
        <v>0.41833333333333333</v>
      </c>
      <c r="AI35" s="20">
        <v>3000</v>
      </c>
      <c r="AJ35" s="40">
        <v>1210</v>
      </c>
      <c r="AK35" s="27">
        <f>AJ35/AI35</f>
        <v>0.40333333333333332</v>
      </c>
      <c r="AM35" s="20">
        <f t="shared" si="12"/>
        <v>36000</v>
      </c>
      <c r="AN35" s="40">
        <f t="shared" si="13"/>
        <v>25631</v>
      </c>
      <c r="AO35" s="27">
        <f>AN35/AM35</f>
        <v>0.71197222222222223</v>
      </c>
    </row>
    <row r="36" spans="1:41">
      <c r="A36" s="42" t="s">
        <v>29</v>
      </c>
      <c r="B36" s="82">
        <v>200</v>
      </c>
      <c r="C36" s="43">
        <v>356</v>
      </c>
      <c r="D36" s="27">
        <f>C36/B36</f>
        <v>1.78</v>
      </c>
      <c r="E36" s="20">
        <v>200</v>
      </c>
      <c r="F36" s="41">
        <v>425</v>
      </c>
      <c r="G36" s="27">
        <f>F36/E36</f>
        <v>2.125</v>
      </c>
      <c r="H36" s="20">
        <v>200</v>
      </c>
      <c r="I36" s="40">
        <v>272</v>
      </c>
      <c r="J36" s="27">
        <f>I36/H36</f>
        <v>1.36</v>
      </c>
      <c r="K36" s="82">
        <v>200</v>
      </c>
      <c r="L36" s="43">
        <v>312</v>
      </c>
      <c r="M36" s="27">
        <f>L36/K36</f>
        <v>1.56</v>
      </c>
      <c r="N36" s="20">
        <v>200</v>
      </c>
      <c r="O36" s="41">
        <v>341</v>
      </c>
      <c r="P36" s="27">
        <f>O36/N36</f>
        <v>1.7050000000000001</v>
      </c>
      <c r="Q36" s="20">
        <v>200</v>
      </c>
      <c r="R36" s="40">
        <v>368</v>
      </c>
      <c r="S36" s="27">
        <f>R36/Q36</f>
        <v>1.84</v>
      </c>
      <c r="T36" s="82">
        <v>200</v>
      </c>
      <c r="U36" s="43">
        <v>508</v>
      </c>
      <c r="V36" s="27">
        <f>U36/T36</f>
        <v>2.54</v>
      </c>
      <c r="W36" s="20">
        <v>200</v>
      </c>
      <c r="X36" s="41">
        <v>496</v>
      </c>
      <c r="Y36" s="27">
        <f>X36/W36</f>
        <v>2.48</v>
      </c>
      <c r="Z36" s="20">
        <v>200</v>
      </c>
      <c r="AA36" s="40">
        <v>420</v>
      </c>
      <c r="AB36" s="27">
        <f>AA36/Z36</f>
        <v>2.1</v>
      </c>
      <c r="AC36" s="20">
        <v>200</v>
      </c>
      <c r="AD36" s="43">
        <v>568</v>
      </c>
      <c r="AE36" s="27">
        <f>AD36/AC36</f>
        <v>2.84</v>
      </c>
      <c r="AF36" s="20">
        <v>200</v>
      </c>
      <c r="AG36" s="41">
        <v>406</v>
      </c>
      <c r="AH36" s="27">
        <f>AG36/AF36</f>
        <v>2.0299999999999998</v>
      </c>
      <c r="AI36" s="20">
        <v>200</v>
      </c>
      <c r="AJ36" s="40">
        <v>385</v>
      </c>
      <c r="AK36" s="27">
        <f>AJ36/AI36</f>
        <v>1.925</v>
      </c>
      <c r="AM36" s="20">
        <f t="shared" si="12"/>
        <v>2400</v>
      </c>
      <c r="AN36" s="40">
        <f t="shared" si="13"/>
        <v>4857</v>
      </c>
      <c r="AO36" s="27">
        <f>AN36/AM36</f>
        <v>2.0237500000000002</v>
      </c>
    </row>
    <row r="37" spans="1:41">
      <c r="A37" s="19"/>
      <c r="B37" s="20">
        <f>SUM(B33:B36)</f>
        <v>20870</v>
      </c>
      <c r="C37" s="28">
        <f>SUM(C33:C36)</f>
        <v>16365</v>
      </c>
      <c r="D37" s="27">
        <f>C37/B37</f>
        <v>0.78413991375179681</v>
      </c>
      <c r="E37" s="44">
        <f>SUM(E33:E36)</f>
        <v>20870</v>
      </c>
      <c r="F37" s="26">
        <f>SUM(F33:F36)</f>
        <v>15921</v>
      </c>
      <c r="G37" s="27">
        <f>F37/E37</f>
        <v>0.76286535697172975</v>
      </c>
      <c r="H37" s="45">
        <f>SUM(H33:H36)</f>
        <v>20870</v>
      </c>
      <c r="I37" s="45">
        <f>SUM(I33:I36)</f>
        <v>17797</v>
      </c>
      <c r="J37" s="27">
        <f>I37/H37</f>
        <v>0.8527551509343555</v>
      </c>
      <c r="K37" s="20">
        <f>SUM(K33:K36)</f>
        <v>20870</v>
      </c>
      <c r="L37" s="28">
        <f>SUM(L33:L36)</f>
        <v>18539</v>
      </c>
      <c r="M37" s="27">
        <f>L37/K37</f>
        <v>0.88830857690464782</v>
      </c>
      <c r="N37" s="44">
        <f>SUM(N33:N36)</f>
        <v>20870</v>
      </c>
      <c r="O37" s="26">
        <f>SUM(O33:O36)</f>
        <v>19266</v>
      </c>
      <c r="P37" s="27">
        <f>O37/N37</f>
        <v>0.92314326784858647</v>
      </c>
      <c r="Q37" s="45">
        <f>SUM(Q33:Q36)</f>
        <v>20870</v>
      </c>
      <c r="R37" s="26">
        <f>SUM(R33:R36)</f>
        <v>19913</v>
      </c>
      <c r="S37" s="27">
        <f>R37/Q37</f>
        <v>0.95414470531863915</v>
      </c>
      <c r="T37" s="20">
        <f>SUM(T33:T36)</f>
        <v>20870</v>
      </c>
      <c r="U37" s="28">
        <f>SUM(U33:U36)</f>
        <v>20328</v>
      </c>
      <c r="V37" s="27">
        <f>U37/T37</f>
        <v>0.97402970771442265</v>
      </c>
      <c r="W37" s="44">
        <f>SUM(W33:W36)</f>
        <v>20870</v>
      </c>
      <c r="X37" s="26">
        <f>SUM(X33:X36)</f>
        <v>18853</v>
      </c>
      <c r="Y37" s="27">
        <f>X37/W37</f>
        <v>0.90335409678965017</v>
      </c>
      <c r="Z37" s="45">
        <f>SUM(Z33:Z36)</f>
        <v>20870</v>
      </c>
      <c r="AA37" s="26">
        <f>SUM(AA33:AA36)</f>
        <v>17343</v>
      </c>
      <c r="AB37" s="27">
        <f>AA37/Z37</f>
        <v>0.83100143747005273</v>
      </c>
      <c r="AC37" s="45">
        <f>SUM(AC33:AC36)</f>
        <v>20870</v>
      </c>
      <c r="AD37" s="26">
        <f>SUM(AD33:AD36)</f>
        <v>19669</v>
      </c>
      <c r="AE37" s="27">
        <f>AD37/AC37</f>
        <v>0.94245328222328706</v>
      </c>
      <c r="AF37" s="45">
        <f>SUM(AF33:AF36)</f>
        <v>20870</v>
      </c>
      <c r="AG37" s="26">
        <f>SUM(AG33:AG36)</f>
        <v>19762</v>
      </c>
      <c r="AH37" s="27">
        <f>AG37/AF37</f>
        <v>0.94690943938667949</v>
      </c>
      <c r="AI37" s="45">
        <f>SUM(AI33:AI36)</f>
        <v>20870</v>
      </c>
      <c r="AJ37" s="26">
        <f>SUM(AJ33:AJ36)</f>
        <v>19570</v>
      </c>
      <c r="AK37" s="27">
        <f>AJ37/AI37</f>
        <v>0.93770963104935312</v>
      </c>
      <c r="AM37" s="20">
        <f>SUM(AM33:AM36)</f>
        <v>250440</v>
      </c>
      <c r="AN37" s="26">
        <f>SUM(AN33:AN36)</f>
        <v>223326</v>
      </c>
      <c r="AO37" s="27">
        <f>AN37/AM37</f>
        <v>0.89173454719693335</v>
      </c>
    </row>
    <row r="38" spans="1:41">
      <c r="A38" s="262" t="s">
        <v>31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35"/>
      <c r="AG38" s="35"/>
      <c r="AH38" s="35"/>
      <c r="AI38" s="37"/>
      <c r="AJ38" s="36"/>
      <c r="AK38" s="36"/>
      <c r="AL38" s="252"/>
      <c r="AM38" s="35"/>
      <c r="AN38" s="35"/>
      <c r="AO38" s="35"/>
    </row>
    <row r="39" spans="1:41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</row>
    <row r="40" spans="1:41">
      <c r="A40" s="270" t="s">
        <v>93</v>
      </c>
      <c r="B40" s="264" t="s">
        <v>86</v>
      </c>
      <c r="C40" s="264"/>
      <c r="D40" s="264"/>
      <c r="E40" s="264" t="s">
        <v>87</v>
      </c>
      <c r="F40" s="264"/>
      <c r="G40" s="264"/>
      <c r="H40" s="265" t="s">
        <v>88</v>
      </c>
      <c r="I40" s="266"/>
      <c r="J40" s="267"/>
      <c r="K40" s="264" t="s">
        <v>44</v>
      </c>
      <c r="L40" s="264"/>
      <c r="M40" s="264"/>
      <c r="N40" s="264" t="s">
        <v>45</v>
      </c>
      <c r="O40" s="264"/>
      <c r="P40" s="264"/>
      <c r="Q40" s="265" t="s">
        <v>46</v>
      </c>
      <c r="R40" s="266"/>
      <c r="S40" s="267"/>
      <c r="T40" s="264" t="s">
        <v>9</v>
      </c>
      <c r="U40" s="264"/>
      <c r="V40" s="264"/>
      <c r="W40" s="264" t="s">
        <v>10</v>
      </c>
      <c r="X40" s="264"/>
      <c r="Y40" s="264"/>
      <c r="Z40" s="265" t="s">
        <v>11</v>
      </c>
      <c r="AA40" s="266"/>
      <c r="AB40" s="267"/>
      <c r="AC40" s="265" t="s">
        <v>57</v>
      </c>
      <c r="AD40" s="266"/>
      <c r="AE40" s="267"/>
      <c r="AF40" s="265" t="s">
        <v>58</v>
      </c>
      <c r="AG40" s="266"/>
      <c r="AH40" s="267"/>
      <c r="AI40" s="265" t="s">
        <v>59</v>
      </c>
      <c r="AJ40" s="266"/>
      <c r="AK40" s="267"/>
      <c r="AM40" s="264" t="str">
        <f>AM24</f>
        <v xml:space="preserve">Acumulado </v>
      </c>
      <c r="AN40" s="264"/>
      <c r="AO40" s="264"/>
    </row>
    <row r="41" spans="1:41" s="7" customFormat="1">
      <c r="A41" s="271"/>
      <c r="B41" s="15" t="s">
        <v>13</v>
      </c>
      <c r="C41" s="31" t="s">
        <v>14</v>
      </c>
      <c r="D41" s="17" t="s">
        <v>5</v>
      </c>
      <c r="E41" s="15" t="s">
        <v>13</v>
      </c>
      <c r="F41" s="31" t="s">
        <v>14</v>
      </c>
      <c r="G41" s="17" t="s">
        <v>5</v>
      </c>
      <c r="H41" s="15" t="s">
        <v>13</v>
      </c>
      <c r="I41" s="31" t="s">
        <v>14</v>
      </c>
      <c r="J41" s="17" t="s">
        <v>5</v>
      </c>
      <c r="K41" s="15" t="s">
        <v>13</v>
      </c>
      <c r="L41" s="31" t="s">
        <v>14</v>
      </c>
      <c r="M41" s="17" t="s">
        <v>5</v>
      </c>
      <c r="N41" s="15" t="s">
        <v>13</v>
      </c>
      <c r="O41" s="31" t="s">
        <v>14</v>
      </c>
      <c r="P41" s="17" t="s">
        <v>5</v>
      </c>
      <c r="Q41" s="15" t="s">
        <v>13</v>
      </c>
      <c r="R41" s="31" t="s">
        <v>14</v>
      </c>
      <c r="S41" s="17" t="s">
        <v>5</v>
      </c>
      <c r="T41" s="15" t="s">
        <v>13</v>
      </c>
      <c r="U41" s="31" t="s">
        <v>14</v>
      </c>
      <c r="V41" s="17" t="s">
        <v>5</v>
      </c>
      <c r="W41" s="15" t="s">
        <v>13</v>
      </c>
      <c r="X41" s="31" t="s">
        <v>14</v>
      </c>
      <c r="Y41" s="17" t="s">
        <v>5</v>
      </c>
      <c r="Z41" s="15" t="s">
        <v>13</v>
      </c>
      <c r="AA41" s="31" t="s">
        <v>14</v>
      </c>
      <c r="AB41" s="17" t="s">
        <v>5</v>
      </c>
      <c r="AC41" s="15" t="s">
        <v>13</v>
      </c>
      <c r="AD41" s="31" t="s">
        <v>14</v>
      </c>
      <c r="AE41" s="17" t="s">
        <v>5</v>
      </c>
      <c r="AF41" s="15" t="s">
        <v>13</v>
      </c>
      <c r="AG41" s="31" t="s">
        <v>14</v>
      </c>
      <c r="AH41" s="17" t="s">
        <v>5</v>
      </c>
      <c r="AI41" s="15" t="s">
        <v>13</v>
      </c>
      <c r="AJ41" s="31" t="s">
        <v>14</v>
      </c>
      <c r="AK41" s="17" t="s">
        <v>5</v>
      </c>
      <c r="AL41" s="250"/>
      <c r="AM41" s="15" t="s">
        <v>13</v>
      </c>
      <c r="AN41" s="31" t="s">
        <v>14</v>
      </c>
      <c r="AO41" s="17" t="s">
        <v>5</v>
      </c>
    </row>
    <row r="42" spans="1:41">
      <c r="A42" s="19" t="s">
        <v>33</v>
      </c>
      <c r="B42" s="45">
        <v>1800</v>
      </c>
      <c r="C42" s="46">
        <v>1630</v>
      </c>
      <c r="D42" s="33">
        <f>IF(B42=0,0,(C42/B42))</f>
        <v>0.90555555555555556</v>
      </c>
      <c r="E42" s="45">
        <v>1800</v>
      </c>
      <c r="F42" s="46">
        <v>1690</v>
      </c>
      <c r="G42" s="33">
        <f>IF(E42=0,0,(F42/E42))</f>
        <v>0.93888888888888888</v>
      </c>
      <c r="H42" s="45">
        <v>1800</v>
      </c>
      <c r="I42" s="46">
        <v>2214</v>
      </c>
      <c r="J42" s="33">
        <f>IF(H42=0,0,(I42/H42))</f>
        <v>1.23</v>
      </c>
      <c r="K42" s="45">
        <v>1800</v>
      </c>
      <c r="L42" s="46">
        <v>2363</v>
      </c>
      <c r="M42" s="33">
        <f>IF(K42=0,0,(L42/K42))</f>
        <v>1.3127777777777778</v>
      </c>
      <c r="N42" s="45">
        <v>1800</v>
      </c>
      <c r="O42" s="46">
        <v>2139</v>
      </c>
      <c r="P42" s="33">
        <f>IF(N42=0,0,(O42/N42))</f>
        <v>1.1883333333333332</v>
      </c>
      <c r="Q42" s="45">
        <v>1800</v>
      </c>
      <c r="R42" s="46">
        <v>2083</v>
      </c>
      <c r="S42" s="33">
        <f>IF(Q42=0,0,(R42/Q42))</f>
        <v>1.1572222222222222</v>
      </c>
      <c r="T42" s="45">
        <v>1800</v>
      </c>
      <c r="U42" s="46">
        <v>2315</v>
      </c>
      <c r="V42" s="33">
        <f>IF(T42=0,0,(U42/T42))</f>
        <v>1.2861111111111112</v>
      </c>
      <c r="W42" s="45">
        <v>1800</v>
      </c>
      <c r="X42" s="46">
        <v>2339</v>
      </c>
      <c r="Y42" s="33">
        <f>IF(W42=0,0,(X42/W42))</f>
        <v>1.2994444444444444</v>
      </c>
      <c r="Z42" s="45">
        <v>1800</v>
      </c>
      <c r="AA42" s="46">
        <v>2156</v>
      </c>
      <c r="AB42" s="33">
        <f>IF(Z42=0,0,(AA42/Z42))</f>
        <v>1.1977777777777778</v>
      </c>
      <c r="AC42" s="45">
        <v>1800</v>
      </c>
      <c r="AD42" s="46">
        <v>2309</v>
      </c>
      <c r="AE42" s="33">
        <f>IF(AC42=0,0,(AD42/AC42))</f>
        <v>1.2827777777777778</v>
      </c>
      <c r="AF42" s="45">
        <v>1800</v>
      </c>
      <c r="AG42" s="46">
        <v>1986</v>
      </c>
      <c r="AH42" s="33">
        <f>IF(AF42=0,0,(AG42/AF42))</f>
        <v>1.1033333333333333</v>
      </c>
      <c r="AI42" s="45">
        <v>1800</v>
      </c>
      <c r="AJ42" s="46">
        <v>2044</v>
      </c>
      <c r="AK42" s="33">
        <f>IF(AI42=0,0,(AJ42/AI42))</f>
        <v>1.1355555555555557</v>
      </c>
      <c r="AM42" s="45">
        <f>B42+E42+H42+K42+N42+Q42+T42+W42+Z42+AC42+AF42+AI42</f>
        <v>21600</v>
      </c>
      <c r="AN42" s="46">
        <f>C42+F42+I42+L42+O42+R42+U42+X42+AA42+AD42+AG42+AJ42</f>
        <v>25268</v>
      </c>
      <c r="AO42" s="33">
        <f>AN42/AM42</f>
        <v>1.1698148148148149</v>
      </c>
    </row>
    <row r="43" spans="1:41">
      <c r="A43" s="35"/>
      <c r="B43" s="37"/>
      <c r="C43" s="36"/>
      <c r="D43" s="36"/>
      <c r="E43" s="37"/>
      <c r="F43" s="36"/>
      <c r="G43" s="36"/>
      <c r="H43" s="3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7"/>
      <c r="AJ43" s="36"/>
      <c r="AK43" s="36"/>
      <c r="AL43" s="253"/>
      <c r="AM43" s="36"/>
      <c r="AN43" s="36"/>
      <c r="AO43" s="36"/>
    </row>
    <row r="44" spans="1:41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14"/>
      <c r="L44" s="14"/>
    </row>
    <row r="45" spans="1:41">
      <c r="A45" s="259" t="s">
        <v>34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4"/>
      <c r="AG45" s="254"/>
      <c r="AH45" s="254"/>
      <c r="AI45" s="254"/>
      <c r="AJ45" s="254"/>
      <c r="AK45" s="254"/>
      <c r="AL45" s="254"/>
    </row>
    <row r="46" spans="1:41">
      <c r="A46" s="268" t="s">
        <v>34</v>
      </c>
      <c r="B46" s="264" t="s">
        <v>86</v>
      </c>
      <c r="C46" s="264"/>
      <c r="D46" s="264"/>
      <c r="E46" s="264" t="s">
        <v>87</v>
      </c>
      <c r="F46" s="264"/>
      <c r="G46" s="264"/>
      <c r="H46" s="265" t="s">
        <v>88</v>
      </c>
      <c r="I46" s="266"/>
      <c r="J46" s="267"/>
      <c r="K46" s="264" t="s">
        <v>44</v>
      </c>
      <c r="L46" s="264"/>
      <c r="M46" s="264"/>
      <c r="N46" s="264" t="s">
        <v>45</v>
      </c>
      <c r="O46" s="264"/>
      <c r="P46" s="264"/>
      <c r="Q46" s="265" t="s">
        <v>46</v>
      </c>
      <c r="R46" s="266"/>
      <c r="S46" s="267"/>
      <c r="T46" s="264" t="s">
        <v>9</v>
      </c>
      <c r="U46" s="264"/>
      <c r="V46" s="264"/>
      <c r="W46" s="264" t="s">
        <v>10</v>
      </c>
      <c r="X46" s="264"/>
      <c r="Y46" s="264"/>
      <c r="Z46" s="265" t="s">
        <v>11</v>
      </c>
      <c r="AA46" s="266"/>
      <c r="AB46" s="267"/>
      <c r="AC46" s="265" t="s">
        <v>57</v>
      </c>
      <c r="AD46" s="266"/>
      <c r="AE46" s="267"/>
      <c r="AF46" s="265" t="s">
        <v>58</v>
      </c>
      <c r="AG46" s="266"/>
      <c r="AH46" s="267"/>
      <c r="AI46" s="265" t="s">
        <v>59</v>
      </c>
      <c r="AJ46" s="266"/>
      <c r="AK46" s="267"/>
      <c r="AM46" s="264" t="s">
        <v>12</v>
      </c>
      <c r="AN46" s="264"/>
      <c r="AO46" s="264"/>
    </row>
    <row r="47" spans="1:41" s="7" customFormat="1">
      <c r="A47" s="268"/>
      <c r="B47" s="15" t="s">
        <v>13</v>
      </c>
      <c r="C47" s="47" t="s">
        <v>14</v>
      </c>
      <c r="D47" s="27" t="s">
        <v>5</v>
      </c>
      <c r="E47" s="15" t="s">
        <v>13</v>
      </c>
      <c r="F47" s="47" t="s">
        <v>14</v>
      </c>
      <c r="G47" s="27" t="s">
        <v>5</v>
      </c>
      <c r="H47" s="15" t="s">
        <v>13</v>
      </c>
      <c r="I47" s="47" t="s">
        <v>14</v>
      </c>
      <c r="J47" s="27" t="s">
        <v>5</v>
      </c>
      <c r="K47" s="15" t="s">
        <v>13</v>
      </c>
      <c r="L47" s="47" t="s">
        <v>14</v>
      </c>
      <c r="M47" s="27" t="s">
        <v>5</v>
      </c>
      <c r="N47" s="15" t="s">
        <v>13</v>
      </c>
      <c r="O47" s="47" t="s">
        <v>14</v>
      </c>
      <c r="P47" s="27" t="s">
        <v>5</v>
      </c>
      <c r="Q47" s="15" t="s">
        <v>13</v>
      </c>
      <c r="R47" s="47" t="s">
        <v>14</v>
      </c>
      <c r="S47" s="27" t="s">
        <v>5</v>
      </c>
      <c r="T47" s="15" t="s">
        <v>13</v>
      </c>
      <c r="U47" s="47" t="s">
        <v>14</v>
      </c>
      <c r="V47" s="27" t="s">
        <v>5</v>
      </c>
      <c r="W47" s="15" t="s">
        <v>13</v>
      </c>
      <c r="X47" s="47" t="s">
        <v>14</v>
      </c>
      <c r="Y47" s="27" t="s">
        <v>5</v>
      </c>
      <c r="Z47" s="15" t="s">
        <v>13</v>
      </c>
      <c r="AA47" s="47" t="s">
        <v>14</v>
      </c>
      <c r="AB47" s="27" t="s">
        <v>5</v>
      </c>
      <c r="AC47" s="15" t="s">
        <v>13</v>
      </c>
      <c r="AD47" s="47" t="s">
        <v>14</v>
      </c>
      <c r="AE47" s="27" t="s">
        <v>5</v>
      </c>
      <c r="AF47" s="15" t="s">
        <v>13</v>
      </c>
      <c r="AG47" s="47" t="s">
        <v>14</v>
      </c>
      <c r="AH47" s="27" t="s">
        <v>5</v>
      </c>
      <c r="AI47" s="15" t="s">
        <v>13</v>
      </c>
      <c r="AJ47" s="47" t="s">
        <v>14</v>
      </c>
      <c r="AK47" s="27" t="s">
        <v>5</v>
      </c>
      <c r="AL47" s="250"/>
      <c r="AM47" s="15" t="s">
        <v>13</v>
      </c>
      <c r="AN47" s="47" t="s">
        <v>14</v>
      </c>
      <c r="AO47" s="27" t="s">
        <v>5</v>
      </c>
    </row>
    <row r="48" spans="1:41">
      <c r="A48" s="19" t="s">
        <v>35</v>
      </c>
      <c r="B48" s="45">
        <v>1300</v>
      </c>
      <c r="C48" s="26">
        <v>1713</v>
      </c>
      <c r="D48" s="48">
        <f>IF(B48=0,0,(C48/B48))</f>
        <v>1.3176923076923077</v>
      </c>
      <c r="E48" s="45">
        <v>1300</v>
      </c>
      <c r="F48" s="46">
        <v>1578</v>
      </c>
      <c r="G48" s="48">
        <f>IF(E48=0,0,(F48/E48))</f>
        <v>1.2138461538461538</v>
      </c>
      <c r="H48" s="45">
        <v>1300</v>
      </c>
      <c r="I48" s="46">
        <v>1800</v>
      </c>
      <c r="J48" s="48">
        <f>IF(H48=0,0,(I48/H48))</f>
        <v>1.3846153846153846</v>
      </c>
      <c r="K48" s="45">
        <v>1300</v>
      </c>
      <c r="L48" s="26">
        <v>1641</v>
      </c>
      <c r="M48" s="48">
        <f>IF(K48=0,0,(L48/K48))</f>
        <v>1.2623076923076924</v>
      </c>
      <c r="N48" s="45">
        <v>1300</v>
      </c>
      <c r="O48" s="46">
        <v>1741</v>
      </c>
      <c r="P48" s="48">
        <f>IF(N48=0,0,(O48/N48))</f>
        <v>1.3392307692307692</v>
      </c>
      <c r="Q48" s="45">
        <v>1300</v>
      </c>
      <c r="R48" s="46">
        <v>1673</v>
      </c>
      <c r="S48" s="48">
        <f>IF(Q48=0,0,(R48/Q48))</f>
        <v>1.2869230769230768</v>
      </c>
      <c r="T48" s="45">
        <v>1300</v>
      </c>
      <c r="U48" s="26">
        <v>1574</v>
      </c>
      <c r="V48" s="48">
        <f>IF(T48=0,0,(U48/T48))</f>
        <v>1.2107692307692308</v>
      </c>
      <c r="W48" s="45">
        <v>1300</v>
      </c>
      <c r="X48" s="46">
        <v>1763</v>
      </c>
      <c r="Y48" s="48">
        <f>IF(W48=0,0,(X48/W48))</f>
        <v>1.356153846153846</v>
      </c>
      <c r="Z48" s="45">
        <v>1300</v>
      </c>
      <c r="AA48" s="46">
        <v>1678</v>
      </c>
      <c r="AB48" s="48">
        <f>IF(Z48=0,0,(AA48/Z48))</f>
        <v>1.2907692307692307</v>
      </c>
      <c r="AC48" s="45">
        <v>1300</v>
      </c>
      <c r="AD48" s="26">
        <v>1794</v>
      </c>
      <c r="AE48" s="48">
        <f>IF(AC48=0,0,(AD48/AC48))</f>
        <v>1.38</v>
      </c>
      <c r="AF48" s="45">
        <v>1300</v>
      </c>
      <c r="AG48" s="46">
        <v>1625</v>
      </c>
      <c r="AH48" s="48">
        <f>IF(AF48=0,0,(AG48/AF48))</f>
        <v>1.25</v>
      </c>
      <c r="AI48" s="45">
        <v>1300</v>
      </c>
      <c r="AJ48" s="46">
        <v>1604</v>
      </c>
      <c r="AK48" s="48">
        <f>IF(AI48=0,0,(AJ48/AI48))</f>
        <v>1.2338461538461538</v>
      </c>
      <c r="AM48" s="45">
        <f>B48+E48+H48+K48+N48+Q48+T48+W48+Z48+AC48+AF48+AI48</f>
        <v>15600</v>
      </c>
      <c r="AN48" s="26">
        <f>C48+F48+I48+L48+O48+R48+U48+X48+AA48+AD48+AG48+AJ48</f>
        <v>20184</v>
      </c>
      <c r="AO48" s="48">
        <f>AN48/AM48</f>
        <v>1.2938461538461539</v>
      </c>
    </row>
    <row r="49" spans="1:4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7"/>
      <c r="AJ49" s="36"/>
      <c r="AK49" s="36"/>
      <c r="AL49" s="252"/>
      <c r="AM49" s="35"/>
      <c r="AN49" s="35"/>
      <c r="AO49" s="35"/>
    </row>
    <row r="50" spans="1:41">
      <c r="A50" s="263" t="s">
        <v>36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</row>
    <row r="51" spans="1:41">
      <c r="A51" s="268" t="s">
        <v>37</v>
      </c>
      <c r="B51" s="264" t="s">
        <v>86</v>
      </c>
      <c r="C51" s="264"/>
      <c r="D51" s="264"/>
      <c r="E51" s="264" t="s">
        <v>87</v>
      </c>
      <c r="F51" s="264"/>
      <c r="G51" s="264"/>
      <c r="H51" s="265" t="s">
        <v>88</v>
      </c>
      <c r="I51" s="266"/>
      <c r="J51" s="267"/>
      <c r="K51" s="264" t="s">
        <v>44</v>
      </c>
      <c r="L51" s="264"/>
      <c r="M51" s="264"/>
      <c r="N51" s="264" t="s">
        <v>45</v>
      </c>
      <c r="O51" s="264"/>
      <c r="P51" s="264"/>
      <c r="Q51" s="265" t="s">
        <v>46</v>
      </c>
      <c r="R51" s="266"/>
      <c r="S51" s="267"/>
      <c r="T51" s="264" t="s">
        <v>9</v>
      </c>
      <c r="U51" s="264"/>
      <c r="V51" s="264"/>
      <c r="W51" s="264" t="s">
        <v>10</v>
      </c>
      <c r="X51" s="264"/>
      <c r="Y51" s="264"/>
      <c r="Z51" s="265" t="s">
        <v>11</v>
      </c>
      <c r="AA51" s="266"/>
      <c r="AB51" s="267"/>
      <c r="AC51" s="265" t="s">
        <v>57</v>
      </c>
      <c r="AD51" s="266"/>
      <c r="AE51" s="267"/>
      <c r="AF51" s="265" t="s">
        <v>58</v>
      </c>
      <c r="AG51" s="266"/>
      <c r="AH51" s="267"/>
      <c r="AI51" s="265" t="s">
        <v>59</v>
      </c>
      <c r="AJ51" s="266"/>
      <c r="AK51" s="267"/>
      <c r="AM51" s="264" t="str">
        <f>AM46</f>
        <v xml:space="preserve">Acumulado </v>
      </c>
      <c r="AN51" s="264"/>
      <c r="AO51" s="264"/>
    </row>
    <row r="52" spans="1:41" s="7" customFormat="1">
      <c r="A52" s="268"/>
      <c r="B52" s="49" t="s">
        <v>13</v>
      </c>
      <c r="C52" s="47" t="s">
        <v>14</v>
      </c>
      <c r="D52" s="50"/>
      <c r="E52" s="15" t="s">
        <v>13</v>
      </c>
      <c r="F52" s="51" t="s">
        <v>14</v>
      </c>
      <c r="G52" s="17" t="s">
        <v>5</v>
      </c>
      <c r="H52" s="15" t="s">
        <v>13</v>
      </c>
      <c r="I52" s="16" t="s">
        <v>14</v>
      </c>
      <c r="J52" s="17" t="s">
        <v>5</v>
      </c>
      <c r="K52" s="49" t="s">
        <v>13</v>
      </c>
      <c r="L52" s="47" t="s">
        <v>14</v>
      </c>
      <c r="M52" s="50"/>
      <c r="N52" s="15" t="s">
        <v>13</v>
      </c>
      <c r="O52" s="51" t="s">
        <v>14</v>
      </c>
      <c r="P52" s="17" t="s">
        <v>5</v>
      </c>
      <c r="Q52" s="15" t="s">
        <v>13</v>
      </c>
      <c r="R52" s="16" t="s">
        <v>14</v>
      </c>
      <c r="S52" s="17" t="s">
        <v>5</v>
      </c>
      <c r="T52" s="49" t="s">
        <v>13</v>
      </c>
      <c r="U52" s="47" t="s">
        <v>14</v>
      </c>
      <c r="V52" s="17" t="s">
        <v>5</v>
      </c>
      <c r="W52" s="15" t="s">
        <v>13</v>
      </c>
      <c r="X52" s="51" t="s">
        <v>14</v>
      </c>
      <c r="Y52" s="17" t="s">
        <v>5</v>
      </c>
      <c r="Z52" s="15" t="s">
        <v>13</v>
      </c>
      <c r="AA52" s="16" t="s">
        <v>14</v>
      </c>
      <c r="AB52" s="17" t="s">
        <v>5</v>
      </c>
      <c r="AC52" s="15" t="s">
        <v>13</v>
      </c>
      <c r="AD52" s="16" t="s">
        <v>14</v>
      </c>
      <c r="AE52" s="17" t="s">
        <v>5</v>
      </c>
      <c r="AF52" s="15" t="s">
        <v>13</v>
      </c>
      <c r="AG52" s="16" t="s">
        <v>14</v>
      </c>
      <c r="AH52" s="17" t="s">
        <v>5</v>
      </c>
      <c r="AI52" s="15" t="s">
        <v>13</v>
      </c>
      <c r="AJ52" s="16" t="s">
        <v>14</v>
      </c>
      <c r="AK52" s="17" t="s">
        <v>5</v>
      </c>
      <c r="AL52" s="250"/>
      <c r="AM52" s="15" t="s">
        <v>13</v>
      </c>
      <c r="AN52" s="31" t="s">
        <v>14</v>
      </c>
      <c r="AO52" s="17" t="s">
        <v>5</v>
      </c>
    </row>
    <row r="53" spans="1:41" s="29" customFormat="1">
      <c r="A53" s="237" t="s">
        <v>39</v>
      </c>
      <c r="B53" s="240">
        <v>230</v>
      </c>
      <c r="C53" s="247">
        <v>86</v>
      </c>
      <c r="D53" s="241">
        <f>IF(B53=0,0,(C53/B53))</f>
        <v>0.37391304347826088</v>
      </c>
      <c r="E53" s="240">
        <v>230</v>
      </c>
      <c r="F53" s="247">
        <v>196</v>
      </c>
      <c r="G53" s="148">
        <f>F53/E53</f>
        <v>0.85217391304347823</v>
      </c>
      <c r="H53" s="240">
        <v>230</v>
      </c>
      <c r="I53" s="247">
        <v>193</v>
      </c>
      <c r="J53" s="148">
        <f>I53/H53</f>
        <v>0.83913043478260874</v>
      </c>
      <c r="K53" s="240">
        <v>230</v>
      </c>
      <c r="L53" s="247">
        <v>160</v>
      </c>
      <c r="M53" s="241">
        <f>IF(K53=0,0,(L53/K53))</f>
        <v>0.69565217391304346</v>
      </c>
      <c r="N53" s="240">
        <v>230</v>
      </c>
      <c r="O53" s="247">
        <v>100</v>
      </c>
      <c r="P53" s="148">
        <f>O53/N53</f>
        <v>0.43478260869565216</v>
      </c>
      <c r="Q53" s="240">
        <v>230</v>
      </c>
      <c r="R53" s="247">
        <v>197</v>
      </c>
      <c r="S53" s="148">
        <f>R53/Q53</f>
        <v>0.85652173913043483</v>
      </c>
      <c r="T53" s="240">
        <v>230</v>
      </c>
      <c r="U53" s="247">
        <v>164</v>
      </c>
      <c r="V53" s="241">
        <f>IF(T53=0,0,(U53/T53))</f>
        <v>0.71304347826086956</v>
      </c>
      <c r="W53" s="240">
        <v>230</v>
      </c>
      <c r="X53" s="247">
        <v>128</v>
      </c>
      <c r="Y53" s="148">
        <f>X53/W53</f>
        <v>0.55652173913043479</v>
      </c>
      <c r="Z53" s="240">
        <v>230</v>
      </c>
      <c r="AA53" s="247">
        <v>130</v>
      </c>
      <c r="AB53" s="148">
        <f>AA53/Z53</f>
        <v>0.56521739130434778</v>
      </c>
      <c r="AC53" s="240">
        <v>230</v>
      </c>
      <c r="AD53" s="247">
        <v>147</v>
      </c>
      <c r="AE53" s="148">
        <f>AD53/AC53</f>
        <v>0.63913043478260867</v>
      </c>
      <c r="AF53" s="240">
        <v>230</v>
      </c>
      <c r="AG53" s="247">
        <v>139</v>
      </c>
      <c r="AH53" s="148">
        <f>AG53/AF53</f>
        <v>0.60434782608695647</v>
      </c>
      <c r="AI53" s="240">
        <v>230</v>
      </c>
      <c r="AJ53" s="247">
        <v>105</v>
      </c>
      <c r="AK53" s="148">
        <f>AJ53/AI53</f>
        <v>0.45652173913043476</v>
      </c>
      <c r="AL53" s="255"/>
      <c r="AM53" s="149">
        <f>B53+E53+H53+K53+N53+Q53+T53+W53+Z53+AC53+AF53+AI53</f>
        <v>2760</v>
      </c>
      <c r="AN53" s="258">
        <f>C53+F53+I53+L53+O53+R53+U53+X53+AA53+AD53+AG53+AJ53</f>
        <v>1745</v>
      </c>
      <c r="AO53" s="148">
        <f>IF(AM53=0,0,(AN53/AM53))</f>
        <v>0.63224637681159424</v>
      </c>
    </row>
    <row r="54" spans="1:41" s="13" customFormat="1" hidden="1">
      <c r="A54" s="238" t="s">
        <v>40</v>
      </c>
      <c r="B54" s="240">
        <v>5</v>
      </c>
      <c r="C54" s="247">
        <v>32</v>
      </c>
      <c r="D54" s="241">
        <f t="shared" ref="D54:D57" si="14">IF(B54=0,0,(C54/B54))</f>
        <v>6.4</v>
      </c>
      <c r="E54" s="240">
        <v>5</v>
      </c>
      <c r="F54" s="247">
        <v>39</v>
      </c>
      <c r="G54" s="148">
        <f t="shared" ref="G54:G56" si="15">F54/E54</f>
        <v>7.8</v>
      </c>
      <c r="H54" s="240">
        <v>5</v>
      </c>
      <c r="I54" s="247">
        <v>22</v>
      </c>
      <c r="J54" s="148">
        <f t="shared" ref="J54:J56" si="16">I54/H54</f>
        <v>4.4000000000000004</v>
      </c>
      <c r="K54" s="240">
        <v>5</v>
      </c>
      <c r="L54" s="247"/>
      <c r="M54" s="241">
        <f t="shared" ref="M54:M56" si="17">IF(K54=0,0,(L54/K54))</f>
        <v>0</v>
      </c>
      <c r="N54" s="240">
        <v>5</v>
      </c>
      <c r="O54" s="247"/>
      <c r="P54" s="148">
        <f t="shared" ref="P54:P57" si="18">O54/N54</f>
        <v>0</v>
      </c>
      <c r="Q54" s="240">
        <v>5</v>
      </c>
      <c r="R54" s="247"/>
      <c r="S54" s="148">
        <f t="shared" ref="S54:S57" si="19">R54/Q54</f>
        <v>0</v>
      </c>
      <c r="T54" s="240">
        <v>5</v>
      </c>
      <c r="U54" s="247"/>
      <c r="V54" s="241">
        <f t="shared" ref="V54:V57" si="20">IF(T54=0,0,(U54/T54))</f>
        <v>0</v>
      </c>
      <c r="W54" s="240">
        <v>5</v>
      </c>
      <c r="X54" s="247"/>
      <c r="Y54" s="148">
        <f t="shared" ref="Y54:Y57" si="21">X54/W54</f>
        <v>0</v>
      </c>
      <c r="Z54" s="240">
        <v>5</v>
      </c>
      <c r="AA54" s="247"/>
      <c r="AB54" s="148">
        <f t="shared" ref="AB54:AB57" si="22">AA54/Z54</f>
        <v>0</v>
      </c>
      <c r="AC54" s="240">
        <v>5</v>
      </c>
      <c r="AD54" s="247"/>
      <c r="AE54" s="148">
        <f t="shared" ref="AE54:AE57" si="23">AD54/AC54</f>
        <v>0</v>
      </c>
      <c r="AF54" s="240">
        <v>5</v>
      </c>
      <c r="AG54" s="247"/>
      <c r="AH54" s="148">
        <f t="shared" ref="AH54:AH57" si="24">AG54/AF54</f>
        <v>0</v>
      </c>
      <c r="AI54" s="240">
        <v>5</v>
      </c>
      <c r="AJ54" s="247"/>
      <c r="AK54" s="148">
        <f t="shared" ref="AK54:AK57" si="25">AJ54/AI54</f>
        <v>0</v>
      </c>
      <c r="AL54" s="249"/>
      <c r="AM54" s="149">
        <f t="shared" ref="AM54:AM56" si="26">B54+E54+H54+K54+N54+Q54+T54+W54+Z54+AC54+AF54+AI54</f>
        <v>60</v>
      </c>
      <c r="AN54" s="258">
        <f t="shared" ref="AN54:AN56" si="27">C54+F54+I54+L54+O54+R54+U54+X54+AA54+AD54+AG54+AJ54</f>
        <v>93</v>
      </c>
      <c r="AO54" s="148">
        <f t="shared" ref="AO54:AO57" si="28">IF(AM54=0,0,(AN54/AM54))</f>
        <v>1.55</v>
      </c>
    </row>
    <row r="55" spans="1:41" hidden="1">
      <c r="A55" s="239" t="s">
        <v>41</v>
      </c>
      <c r="B55" s="240">
        <v>6</v>
      </c>
      <c r="C55" s="247" t="e">
        <f>#REF!</f>
        <v>#REF!</v>
      </c>
      <c r="D55" s="241" t="e">
        <f t="shared" si="14"/>
        <v>#REF!</v>
      </c>
      <c r="E55" s="240">
        <v>6</v>
      </c>
      <c r="F55" s="247" t="e">
        <f>#REF!</f>
        <v>#REF!</v>
      </c>
      <c r="G55" s="148" t="e">
        <f t="shared" si="15"/>
        <v>#REF!</v>
      </c>
      <c r="H55" s="240">
        <v>6</v>
      </c>
      <c r="I55" s="247" t="e">
        <f>#REF!</f>
        <v>#REF!</v>
      </c>
      <c r="J55" s="148" t="e">
        <f t="shared" si="16"/>
        <v>#REF!</v>
      </c>
      <c r="K55" s="240">
        <v>6</v>
      </c>
      <c r="L55" s="247"/>
      <c r="M55" s="241">
        <f t="shared" si="17"/>
        <v>0</v>
      </c>
      <c r="N55" s="240">
        <v>6</v>
      </c>
      <c r="O55" s="247"/>
      <c r="P55" s="148">
        <f t="shared" si="18"/>
        <v>0</v>
      </c>
      <c r="Q55" s="240">
        <v>6</v>
      </c>
      <c r="R55" s="247"/>
      <c r="S55" s="148">
        <f t="shared" si="19"/>
        <v>0</v>
      </c>
      <c r="T55" s="240">
        <v>6</v>
      </c>
      <c r="U55" s="247"/>
      <c r="V55" s="241">
        <f t="shared" si="20"/>
        <v>0</v>
      </c>
      <c r="W55" s="240">
        <v>6</v>
      </c>
      <c r="X55" s="247"/>
      <c r="Y55" s="148">
        <f t="shared" si="21"/>
        <v>0</v>
      </c>
      <c r="Z55" s="240">
        <v>6</v>
      </c>
      <c r="AA55" s="247"/>
      <c r="AB55" s="148">
        <f t="shared" si="22"/>
        <v>0</v>
      </c>
      <c r="AC55" s="240">
        <v>6</v>
      </c>
      <c r="AD55" s="247"/>
      <c r="AE55" s="148">
        <f t="shared" si="23"/>
        <v>0</v>
      </c>
      <c r="AF55" s="240">
        <v>6</v>
      </c>
      <c r="AG55" s="247"/>
      <c r="AH55" s="148">
        <f t="shared" si="24"/>
        <v>0</v>
      </c>
      <c r="AI55" s="240">
        <v>6</v>
      </c>
      <c r="AJ55" s="247"/>
      <c r="AK55" s="148">
        <f t="shared" si="25"/>
        <v>0</v>
      </c>
      <c r="AM55" s="149">
        <f t="shared" si="26"/>
        <v>72</v>
      </c>
      <c r="AN55" s="258" t="e">
        <f t="shared" si="27"/>
        <v>#REF!</v>
      </c>
      <c r="AO55" s="148" t="e">
        <f t="shared" si="28"/>
        <v>#REF!</v>
      </c>
    </row>
    <row r="56" spans="1:41">
      <c r="A56" s="239" t="s">
        <v>90</v>
      </c>
      <c r="B56" s="240">
        <v>20</v>
      </c>
      <c r="C56" s="247">
        <v>282</v>
      </c>
      <c r="D56" s="241">
        <f t="shared" si="14"/>
        <v>14.1</v>
      </c>
      <c r="E56" s="240">
        <v>20</v>
      </c>
      <c r="F56" s="247">
        <v>270</v>
      </c>
      <c r="G56" s="148">
        <f t="shared" si="15"/>
        <v>13.5</v>
      </c>
      <c r="H56" s="240">
        <v>20</v>
      </c>
      <c r="I56" s="247">
        <v>314</v>
      </c>
      <c r="J56" s="148">
        <f t="shared" si="16"/>
        <v>15.7</v>
      </c>
      <c r="K56" s="240">
        <v>20</v>
      </c>
      <c r="L56" s="247">
        <v>213</v>
      </c>
      <c r="M56" s="241">
        <f t="shared" si="17"/>
        <v>10.65</v>
      </c>
      <c r="N56" s="240">
        <v>20</v>
      </c>
      <c r="O56" s="247">
        <v>80</v>
      </c>
      <c r="P56" s="148">
        <f t="shared" si="18"/>
        <v>4</v>
      </c>
      <c r="Q56" s="240">
        <v>20</v>
      </c>
      <c r="R56" s="247">
        <v>19</v>
      </c>
      <c r="S56" s="148">
        <f t="shared" si="19"/>
        <v>0.95</v>
      </c>
      <c r="T56" s="240">
        <v>20</v>
      </c>
      <c r="U56" s="247">
        <v>40</v>
      </c>
      <c r="V56" s="241">
        <f t="shared" si="20"/>
        <v>2</v>
      </c>
      <c r="W56" s="240">
        <v>20</v>
      </c>
      <c r="X56" s="247">
        <v>61</v>
      </c>
      <c r="Y56" s="148">
        <f t="shared" si="21"/>
        <v>3.05</v>
      </c>
      <c r="Z56" s="240">
        <v>20</v>
      </c>
      <c r="AA56" s="247">
        <v>104</v>
      </c>
      <c r="AB56" s="148">
        <f t="shared" si="22"/>
        <v>5.2</v>
      </c>
      <c r="AC56" s="240">
        <v>20</v>
      </c>
      <c r="AD56" s="247">
        <v>39</v>
      </c>
      <c r="AE56" s="148">
        <f t="shared" si="23"/>
        <v>1.95</v>
      </c>
      <c r="AF56" s="240">
        <v>20</v>
      </c>
      <c r="AG56" s="247">
        <v>68</v>
      </c>
      <c r="AH56" s="148">
        <f t="shared" si="24"/>
        <v>3.4</v>
      </c>
      <c r="AI56" s="240">
        <v>20</v>
      </c>
      <c r="AJ56" s="247">
        <v>62</v>
      </c>
      <c r="AK56" s="148">
        <f t="shared" si="25"/>
        <v>3.1</v>
      </c>
      <c r="AM56" s="149">
        <f t="shared" si="26"/>
        <v>240</v>
      </c>
      <c r="AN56" s="258">
        <f t="shared" si="27"/>
        <v>1552</v>
      </c>
      <c r="AO56" s="148">
        <f t="shared" si="28"/>
        <v>6.4666666666666668</v>
      </c>
    </row>
    <row r="57" spans="1:41">
      <c r="A57" s="25" t="s">
        <v>6</v>
      </c>
      <c r="B57" s="20">
        <v>250</v>
      </c>
      <c r="C57" s="26">
        <v>368</v>
      </c>
      <c r="D57" s="241">
        <f t="shared" si="14"/>
        <v>1.472</v>
      </c>
      <c r="E57" s="15">
        <v>250</v>
      </c>
      <c r="F57" s="26">
        <v>466</v>
      </c>
      <c r="G57" s="33">
        <f>F57/E57</f>
        <v>1.8640000000000001</v>
      </c>
      <c r="H57" s="15">
        <v>250</v>
      </c>
      <c r="I57" s="26">
        <v>507</v>
      </c>
      <c r="J57" s="33">
        <f>I57/H57</f>
        <v>2.028</v>
      </c>
      <c r="K57" s="243">
        <v>250</v>
      </c>
      <c r="L57" s="244">
        <f>SUM(L53:L56)</f>
        <v>373</v>
      </c>
      <c r="M57" s="241">
        <f t="shared" ref="M57" si="29">IF(K57=0,0,(L57/K57))</f>
        <v>1.492</v>
      </c>
      <c r="N57" s="246">
        <v>250</v>
      </c>
      <c r="O57" s="244">
        <f>SUM(O53:O56)</f>
        <v>180</v>
      </c>
      <c r="P57" s="245">
        <f t="shared" si="18"/>
        <v>0.72</v>
      </c>
      <c r="Q57" s="246">
        <v>250</v>
      </c>
      <c r="R57" s="244">
        <f>SUM(R53:R56)</f>
        <v>216</v>
      </c>
      <c r="S57" s="245">
        <f t="shared" si="19"/>
        <v>0.86399999999999999</v>
      </c>
      <c r="T57" s="243">
        <v>250</v>
      </c>
      <c r="U57" s="244">
        <f>SUM(U53:U56)</f>
        <v>204</v>
      </c>
      <c r="V57" s="241">
        <f t="shared" si="20"/>
        <v>0.81599999999999995</v>
      </c>
      <c r="W57" s="246">
        <v>250</v>
      </c>
      <c r="X57" s="244">
        <f>SUM(X53:X56)</f>
        <v>189</v>
      </c>
      <c r="Y57" s="245">
        <f t="shared" si="21"/>
        <v>0.75600000000000001</v>
      </c>
      <c r="Z57" s="246">
        <v>250</v>
      </c>
      <c r="AA57" s="244">
        <f>SUM(AA53:AA56)</f>
        <v>234</v>
      </c>
      <c r="AB57" s="245">
        <f t="shared" si="22"/>
        <v>0.93600000000000005</v>
      </c>
      <c r="AC57" s="246">
        <v>250</v>
      </c>
      <c r="AD57" s="244">
        <f>SUM(AD53:AD56)</f>
        <v>186</v>
      </c>
      <c r="AE57" s="245">
        <f t="shared" si="23"/>
        <v>0.74399999999999999</v>
      </c>
      <c r="AF57" s="246">
        <v>250</v>
      </c>
      <c r="AG57" s="244">
        <f>SUM(AG53:AG56)</f>
        <v>207</v>
      </c>
      <c r="AH57" s="245">
        <f t="shared" si="24"/>
        <v>0.82799999999999996</v>
      </c>
      <c r="AI57" s="246">
        <v>250</v>
      </c>
      <c r="AJ57" s="244">
        <f>SUM(AJ53:AJ56)</f>
        <v>167</v>
      </c>
      <c r="AK57" s="245">
        <f t="shared" si="25"/>
        <v>0.66800000000000004</v>
      </c>
      <c r="AM57" s="149">
        <f>AM53+AM56</f>
        <v>3000</v>
      </c>
      <c r="AN57" s="242">
        <f>C57+F57+I57+L57+O57+R57+U57+X57+AA57+AD57+AG57+AJ57</f>
        <v>3297</v>
      </c>
      <c r="AO57" s="148">
        <f t="shared" si="28"/>
        <v>1.099</v>
      </c>
    </row>
    <row r="58" spans="1:4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7"/>
      <c r="AJ58" s="37"/>
      <c r="AK58" s="37"/>
      <c r="AL58" s="252"/>
      <c r="AM58" s="35"/>
      <c r="AN58" s="35"/>
      <c r="AO58" s="35"/>
    </row>
    <row r="59" spans="1:41" hidden="1">
      <c r="A59" s="275" t="s">
        <v>42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</row>
    <row r="60" spans="1:41" ht="12.75" hidden="1" customHeight="1">
      <c r="A60" s="276" t="s">
        <v>43</v>
      </c>
      <c r="B60" s="264" t="s">
        <v>44</v>
      </c>
      <c r="C60" s="264"/>
      <c r="D60" s="264"/>
      <c r="E60" s="264" t="s">
        <v>45</v>
      </c>
      <c r="F60" s="264"/>
      <c r="G60" s="264"/>
      <c r="H60" s="264" t="s">
        <v>46</v>
      </c>
      <c r="I60" s="264"/>
      <c r="J60" s="264"/>
      <c r="K60" s="10"/>
      <c r="L60" s="10"/>
    </row>
    <row r="61" spans="1:41" s="7" customFormat="1" hidden="1">
      <c r="A61" s="276"/>
      <c r="B61" s="15" t="s">
        <v>13</v>
      </c>
      <c r="C61" s="16" t="s">
        <v>14</v>
      </c>
      <c r="D61" s="17" t="s">
        <v>5</v>
      </c>
      <c r="E61" s="15" t="s">
        <v>13</v>
      </c>
      <c r="F61" s="16" t="s">
        <v>14</v>
      </c>
      <c r="G61" s="17" t="s">
        <v>5</v>
      </c>
      <c r="H61" s="15" t="s">
        <v>13</v>
      </c>
      <c r="I61" s="16" t="s">
        <v>14</v>
      </c>
      <c r="J61" s="17" t="s">
        <v>5</v>
      </c>
      <c r="K61" s="18"/>
      <c r="L61" s="18"/>
      <c r="AF61" s="250"/>
      <c r="AG61" s="250"/>
      <c r="AH61" s="250"/>
      <c r="AI61" s="250"/>
      <c r="AJ61" s="250"/>
      <c r="AK61" s="250"/>
      <c r="AL61" s="250"/>
    </row>
    <row r="62" spans="1:41" hidden="1">
      <c r="A62" s="53" t="s">
        <v>47</v>
      </c>
      <c r="B62" s="15">
        <v>8</v>
      </c>
      <c r="C62" s="52">
        <v>0</v>
      </c>
      <c r="D62" s="54">
        <f>IF(B62=0,0,(C62/B62))</f>
        <v>0</v>
      </c>
      <c r="E62" s="15">
        <v>8</v>
      </c>
      <c r="F62" s="52">
        <v>0</v>
      </c>
      <c r="G62" s="54">
        <f>IF(E62=0,0,(F62/E62))</f>
        <v>0</v>
      </c>
      <c r="H62" s="15">
        <v>8</v>
      </c>
      <c r="I62" s="52">
        <v>0</v>
      </c>
      <c r="J62" s="54">
        <f>IF(H62=0,0,(I62/H62))</f>
        <v>0</v>
      </c>
      <c r="K62" s="23"/>
      <c r="L62" s="23"/>
    </row>
    <row r="63" spans="1:41">
      <c r="A63" s="263" t="s">
        <v>48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</row>
    <row r="64" spans="1:41">
      <c r="A64" s="268" t="s">
        <v>49</v>
      </c>
      <c r="B64" s="264" t="s">
        <v>86</v>
      </c>
      <c r="C64" s="264"/>
      <c r="D64" s="264"/>
      <c r="E64" s="264" t="s">
        <v>87</v>
      </c>
      <c r="F64" s="264"/>
      <c r="G64" s="264"/>
      <c r="H64" s="265" t="s">
        <v>88</v>
      </c>
      <c r="I64" s="266"/>
      <c r="J64" s="267"/>
      <c r="K64" s="264" t="s">
        <v>44</v>
      </c>
      <c r="L64" s="264"/>
      <c r="M64" s="264"/>
      <c r="N64" s="264" t="s">
        <v>45</v>
      </c>
      <c r="O64" s="264"/>
      <c r="P64" s="264"/>
      <c r="Q64" s="265" t="s">
        <v>46</v>
      </c>
      <c r="R64" s="266"/>
      <c r="S64" s="267"/>
      <c r="T64" s="264" t="s">
        <v>9</v>
      </c>
      <c r="U64" s="264"/>
      <c r="V64" s="264"/>
      <c r="W64" s="264" t="s">
        <v>10</v>
      </c>
      <c r="X64" s="264"/>
      <c r="Y64" s="264"/>
      <c r="Z64" s="265" t="s">
        <v>11</v>
      </c>
      <c r="AA64" s="266"/>
      <c r="AB64" s="267"/>
      <c r="AC64" s="265" t="s">
        <v>57</v>
      </c>
      <c r="AD64" s="266"/>
      <c r="AE64" s="267"/>
      <c r="AF64" s="265" t="s">
        <v>58</v>
      </c>
      <c r="AG64" s="266"/>
      <c r="AH64" s="267"/>
      <c r="AI64" s="265" t="s">
        <v>59</v>
      </c>
      <c r="AJ64" s="266"/>
      <c r="AK64" s="267"/>
      <c r="AM64" s="264" t="str">
        <f>AM51</f>
        <v xml:space="preserve">Acumulado </v>
      </c>
      <c r="AN64" s="264"/>
      <c r="AO64" s="264"/>
    </row>
    <row r="65" spans="1:41" s="7" customFormat="1">
      <c r="A65" s="268"/>
      <c r="B65" s="15" t="s">
        <v>13</v>
      </c>
      <c r="C65" s="16" t="s">
        <v>14</v>
      </c>
      <c r="D65" s="17" t="s">
        <v>5</v>
      </c>
      <c r="E65" s="15" t="s">
        <v>13</v>
      </c>
      <c r="F65" s="16" t="s">
        <v>14</v>
      </c>
      <c r="G65" s="17" t="s">
        <v>5</v>
      </c>
      <c r="H65" s="15" t="s">
        <v>13</v>
      </c>
      <c r="I65" s="16" t="s">
        <v>14</v>
      </c>
      <c r="J65" s="17" t="s">
        <v>5</v>
      </c>
      <c r="K65" s="15" t="s">
        <v>13</v>
      </c>
      <c r="L65" s="16" t="s">
        <v>14</v>
      </c>
      <c r="M65" s="17" t="s">
        <v>5</v>
      </c>
      <c r="N65" s="15" t="s">
        <v>13</v>
      </c>
      <c r="O65" s="16" t="s">
        <v>14</v>
      </c>
      <c r="P65" s="17" t="s">
        <v>5</v>
      </c>
      <c r="Q65" s="15" t="s">
        <v>13</v>
      </c>
      <c r="R65" s="16" t="s">
        <v>14</v>
      </c>
      <c r="S65" s="17" t="s">
        <v>5</v>
      </c>
      <c r="T65" s="15" t="s">
        <v>13</v>
      </c>
      <c r="U65" s="16" t="s">
        <v>14</v>
      </c>
      <c r="V65" s="17" t="s">
        <v>5</v>
      </c>
      <c r="W65" s="15" t="s">
        <v>13</v>
      </c>
      <c r="X65" s="16" t="s">
        <v>14</v>
      </c>
      <c r="Y65" s="17" t="s">
        <v>5</v>
      </c>
      <c r="Z65" s="15" t="s">
        <v>13</v>
      </c>
      <c r="AA65" s="16" t="s">
        <v>14</v>
      </c>
      <c r="AB65" s="17" t="s">
        <v>5</v>
      </c>
      <c r="AC65" s="15" t="s">
        <v>13</v>
      </c>
      <c r="AD65" s="16" t="s">
        <v>14</v>
      </c>
      <c r="AE65" s="17" t="s">
        <v>5</v>
      </c>
      <c r="AF65" s="15" t="s">
        <v>13</v>
      </c>
      <c r="AG65" s="16" t="s">
        <v>14</v>
      </c>
      <c r="AH65" s="17" t="s">
        <v>5</v>
      </c>
      <c r="AI65" s="15" t="s">
        <v>13</v>
      </c>
      <c r="AJ65" s="16" t="s">
        <v>14</v>
      </c>
      <c r="AK65" s="17" t="s">
        <v>5</v>
      </c>
      <c r="AL65" s="250"/>
      <c r="AM65" s="15" t="s">
        <v>13</v>
      </c>
      <c r="AN65" s="31" t="s">
        <v>14</v>
      </c>
      <c r="AO65" s="17" t="s">
        <v>5</v>
      </c>
    </row>
    <row r="66" spans="1:41">
      <c r="A66" s="19" t="s">
        <v>50</v>
      </c>
      <c r="B66" s="15">
        <v>90</v>
      </c>
      <c r="C66" s="26">
        <v>103</v>
      </c>
      <c r="D66" s="54">
        <f>IF(B66=0,0,(C66/B66))</f>
        <v>1.1444444444444444</v>
      </c>
      <c r="E66" s="15">
        <v>90</v>
      </c>
      <c r="F66" s="26">
        <v>97</v>
      </c>
      <c r="G66" s="54">
        <f>IF(E66=0,0,(F66/E66))</f>
        <v>1.0777777777777777</v>
      </c>
      <c r="H66" s="15">
        <v>90</v>
      </c>
      <c r="I66" s="26">
        <v>106</v>
      </c>
      <c r="J66" s="54">
        <f>IF(H66=0,0,(I66/H66))</f>
        <v>1.1777777777777778</v>
      </c>
      <c r="K66" s="15">
        <v>90</v>
      </c>
      <c r="L66" s="26">
        <v>101</v>
      </c>
      <c r="M66" s="54">
        <f>IF(K66=0,0,(L66/K66))</f>
        <v>1.1222222222222222</v>
      </c>
      <c r="N66" s="15">
        <v>90</v>
      </c>
      <c r="O66" s="26">
        <v>107</v>
      </c>
      <c r="P66" s="54">
        <f>IF(N66=0,0,(O66/N66))</f>
        <v>1.1888888888888889</v>
      </c>
      <c r="Q66" s="15">
        <v>90</v>
      </c>
      <c r="R66" s="26">
        <v>94</v>
      </c>
      <c r="S66" s="54">
        <f>IF(Q66=0,0,(R66/Q66))</f>
        <v>1.0444444444444445</v>
      </c>
      <c r="T66" s="15">
        <v>90</v>
      </c>
      <c r="U66" s="26">
        <v>91</v>
      </c>
      <c r="V66" s="54">
        <f>IF(T66=0,0,(U66/T66))</f>
        <v>1.0111111111111111</v>
      </c>
      <c r="W66" s="15">
        <v>90</v>
      </c>
      <c r="X66" s="26">
        <v>93</v>
      </c>
      <c r="Y66" s="54">
        <f>IF(W66=0,0,(X66/W66))</f>
        <v>1.0333333333333334</v>
      </c>
      <c r="Z66" s="15">
        <v>90</v>
      </c>
      <c r="AA66" s="26">
        <v>91</v>
      </c>
      <c r="AB66" s="54">
        <f>IF(Z66=0,0,(AA66/Z66))</f>
        <v>1.0111111111111111</v>
      </c>
      <c r="AC66" s="15">
        <v>90</v>
      </c>
      <c r="AD66" s="26">
        <v>110</v>
      </c>
      <c r="AE66" s="54">
        <f>IF(AC66=0,0,(AD66/AC66))</f>
        <v>1.2222222222222223</v>
      </c>
      <c r="AF66" s="15">
        <v>90</v>
      </c>
      <c r="AG66" s="26">
        <v>101</v>
      </c>
      <c r="AH66" s="54">
        <f>IF(AF66=0,0,(AG66/AF66))</f>
        <v>1.1222222222222222</v>
      </c>
      <c r="AI66" s="15">
        <v>90</v>
      </c>
      <c r="AJ66" s="26">
        <v>97</v>
      </c>
      <c r="AK66" s="54">
        <f>IF(AI66=0,0,(AJ66/AI66))</f>
        <v>1.0777777777777777</v>
      </c>
      <c r="AM66" s="45">
        <f>B66+E66+H66+K66+N66+Q66+T66+W66+Z66+AC66+AF66+AI66</f>
        <v>1080</v>
      </c>
      <c r="AN66" s="46">
        <f>C66+F66+I66+L66+O66+R66+U66+X66+AA66+AD66+AG66+AJ66</f>
        <v>1191</v>
      </c>
      <c r="AO66" s="33">
        <f>IF(AM66=0,0,(AN66/AM66))</f>
        <v>1.1027777777777779</v>
      </c>
    </row>
    <row r="67" spans="1:4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7"/>
      <c r="AJ67" s="36"/>
      <c r="AK67" s="36"/>
      <c r="AL67" s="252"/>
      <c r="AM67" s="35"/>
      <c r="AN67" s="35"/>
      <c r="AO67" s="35"/>
    </row>
    <row r="68" spans="1:41" hidden="1">
      <c r="A68" s="275" t="s">
        <v>51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</row>
    <row r="69" spans="1:41" ht="12.75" hidden="1" customHeight="1">
      <c r="A69" s="268" t="s">
        <v>52</v>
      </c>
      <c r="B69" s="264" t="s">
        <v>44</v>
      </c>
      <c r="C69" s="264"/>
      <c r="D69" s="264"/>
      <c r="E69" s="264" t="s">
        <v>45</v>
      </c>
      <c r="F69" s="264"/>
      <c r="G69" s="264"/>
      <c r="H69" s="264" t="s">
        <v>46</v>
      </c>
      <c r="I69" s="264"/>
      <c r="J69" s="264"/>
      <c r="K69" s="10"/>
      <c r="L69" s="10"/>
    </row>
    <row r="70" spans="1:41" s="7" customFormat="1" hidden="1">
      <c r="A70" s="268"/>
      <c r="B70" s="15" t="s">
        <v>13</v>
      </c>
      <c r="C70" s="16" t="s">
        <v>14</v>
      </c>
      <c r="D70" s="17" t="s">
        <v>5</v>
      </c>
      <c r="E70" s="15" t="s">
        <v>13</v>
      </c>
      <c r="F70" s="16" t="s">
        <v>14</v>
      </c>
      <c r="G70" s="17" t="s">
        <v>5</v>
      </c>
      <c r="H70" s="15" t="s">
        <v>13</v>
      </c>
      <c r="I70" s="16" t="s">
        <v>14</v>
      </c>
      <c r="J70" s="17" t="s">
        <v>5</v>
      </c>
      <c r="K70" s="18"/>
      <c r="L70" s="18"/>
      <c r="AF70" s="250"/>
      <c r="AG70" s="250"/>
      <c r="AH70" s="250"/>
      <c r="AI70" s="250"/>
      <c r="AJ70" s="250"/>
      <c r="AK70" s="250"/>
      <c r="AL70" s="250"/>
    </row>
    <row r="71" spans="1:41" hidden="1">
      <c r="A71" s="19" t="s">
        <v>53</v>
      </c>
      <c r="B71" s="15">
        <v>150</v>
      </c>
      <c r="C71" s="52" t="e">
        <f>#REF!</f>
        <v>#REF!</v>
      </c>
      <c r="D71" s="54" t="e">
        <f>IF(B71=0,0,(C71/B71))</f>
        <v>#REF!</v>
      </c>
      <c r="E71" s="15">
        <v>150</v>
      </c>
      <c r="F71" s="52" t="e">
        <f>#REF!</f>
        <v>#REF!</v>
      </c>
      <c r="G71" s="54" t="e">
        <f>IF(E71=0,0,(F71/E71))</f>
        <v>#REF!</v>
      </c>
      <c r="H71" s="15">
        <v>150</v>
      </c>
      <c r="I71" s="52" t="e">
        <f>#REF!</f>
        <v>#REF!</v>
      </c>
      <c r="J71" s="54" t="e">
        <f>IF(H71=0,0,(I71/H71))</f>
        <v>#REF!</v>
      </c>
      <c r="K71" s="23"/>
      <c r="L71" s="23"/>
    </row>
    <row r="72" spans="1:41" hidden="1">
      <c r="A72" s="55" t="s">
        <v>54</v>
      </c>
      <c r="B72" s="37"/>
      <c r="C72" s="36"/>
      <c r="D72" s="36"/>
      <c r="E72" s="37"/>
      <c r="F72" s="36"/>
      <c r="G72" s="36"/>
      <c r="H72" s="37"/>
      <c r="I72" s="36"/>
      <c r="J72" s="36"/>
      <c r="K72" s="30"/>
      <c r="L72" s="30"/>
    </row>
    <row r="73" spans="1:41" ht="12.75" customHeight="1">
      <c r="A73" s="263" t="s">
        <v>55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</row>
    <row r="74" spans="1:41">
      <c r="A74" s="268" t="s">
        <v>55</v>
      </c>
      <c r="B74" s="264" t="s">
        <v>86</v>
      </c>
      <c r="C74" s="264"/>
      <c r="D74" s="264"/>
      <c r="E74" s="264" t="s">
        <v>87</v>
      </c>
      <c r="F74" s="264"/>
      <c r="G74" s="264"/>
      <c r="H74" s="265" t="s">
        <v>88</v>
      </c>
      <c r="I74" s="266"/>
      <c r="J74" s="267"/>
      <c r="K74" s="264" t="s">
        <v>44</v>
      </c>
      <c r="L74" s="264"/>
      <c r="M74" s="264"/>
      <c r="N74" s="264" t="s">
        <v>45</v>
      </c>
      <c r="O74" s="264"/>
      <c r="P74" s="264"/>
      <c r="Q74" s="265" t="s">
        <v>46</v>
      </c>
      <c r="R74" s="266"/>
      <c r="S74" s="267"/>
      <c r="T74" s="264" t="s">
        <v>9</v>
      </c>
      <c r="U74" s="264"/>
      <c r="V74" s="264"/>
      <c r="W74" s="264" t="s">
        <v>10</v>
      </c>
      <c r="X74" s="264"/>
      <c r="Y74" s="264"/>
      <c r="Z74" s="265" t="s">
        <v>11</v>
      </c>
      <c r="AA74" s="266"/>
      <c r="AB74" s="267"/>
      <c r="AC74" s="265" t="s">
        <v>57</v>
      </c>
      <c r="AD74" s="266"/>
      <c r="AE74" s="267"/>
      <c r="AF74" s="265" t="s">
        <v>58</v>
      </c>
      <c r="AG74" s="266"/>
      <c r="AH74" s="267"/>
      <c r="AI74" s="265" t="s">
        <v>59</v>
      </c>
      <c r="AJ74" s="266"/>
      <c r="AK74" s="267"/>
      <c r="AM74" s="264" t="s">
        <v>12</v>
      </c>
      <c r="AN74" s="264"/>
      <c r="AO74" s="264"/>
    </row>
    <row r="75" spans="1:41">
      <c r="A75" s="268"/>
      <c r="B75" s="15" t="s">
        <v>13</v>
      </c>
      <c r="C75" s="31" t="s">
        <v>14</v>
      </c>
      <c r="D75" s="17" t="s">
        <v>5</v>
      </c>
      <c r="E75" s="15" t="s">
        <v>13</v>
      </c>
      <c r="F75" s="31" t="s">
        <v>14</v>
      </c>
      <c r="G75" s="17" t="s">
        <v>5</v>
      </c>
      <c r="H75" s="15" t="s">
        <v>13</v>
      </c>
      <c r="I75" s="31" t="s">
        <v>14</v>
      </c>
      <c r="J75" s="17" t="s">
        <v>5</v>
      </c>
      <c r="K75" s="15" t="s">
        <v>13</v>
      </c>
      <c r="L75" s="31" t="s">
        <v>14</v>
      </c>
      <c r="M75" s="17" t="s">
        <v>5</v>
      </c>
      <c r="N75" s="15" t="s">
        <v>13</v>
      </c>
      <c r="O75" s="31" t="s">
        <v>14</v>
      </c>
      <c r="P75" s="17" t="s">
        <v>5</v>
      </c>
      <c r="Q75" s="15" t="s">
        <v>13</v>
      </c>
      <c r="R75" s="31" t="s">
        <v>14</v>
      </c>
      <c r="S75" s="17" t="s">
        <v>5</v>
      </c>
      <c r="T75" s="15" t="s">
        <v>13</v>
      </c>
      <c r="U75" s="31" t="s">
        <v>14</v>
      </c>
      <c r="V75" s="17" t="s">
        <v>5</v>
      </c>
      <c r="W75" s="15" t="s">
        <v>13</v>
      </c>
      <c r="X75" s="31" t="s">
        <v>14</v>
      </c>
      <c r="Y75" s="17" t="s">
        <v>5</v>
      </c>
      <c r="Z75" s="15" t="s">
        <v>13</v>
      </c>
      <c r="AA75" s="31" t="s">
        <v>14</v>
      </c>
      <c r="AB75" s="17" t="s">
        <v>5</v>
      </c>
      <c r="AC75" s="15" t="s">
        <v>13</v>
      </c>
      <c r="AD75" s="31" t="s">
        <v>14</v>
      </c>
      <c r="AE75" s="17" t="s">
        <v>5</v>
      </c>
      <c r="AF75" s="15" t="s">
        <v>13</v>
      </c>
      <c r="AG75" s="31" t="s">
        <v>14</v>
      </c>
      <c r="AH75" s="17" t="s">
        <v>5</v>
      </c>
      <c r="AI75" s="15" t="s">
        <v>13</v>
      </c>
      <c r="AJ75" s="31" t="s">
        <v>14</v>
      </c>
      <c r="AK75" s="17" t="s">
        <v>5</v>
      </c>
      <c r="AM75" s="15" t="s">
        <v>13</v>
      </c>
      <c r="AN75" s="31" t="s">
        <v>14</v>
      </c>
      <c r="AO75" s="17" t="s">
        <v>5</v>
      </c>
    </row>
    <row r="76" spans="1:41" ht="24" customHeight="1">
      <c r="A76" s="56" t="s">
        <v>56</v>
      </c>
      <c r="B76" s="45">
        <v>7000</v>
      </c>
      <c r="C76" s="26">
        <v>8148</v>
      </c>
      <c r="D76" s="33">
        <f>IF(B76=0,0,(C76/B76))</f>
        <v>1.1639999999999999</v>
      </c>
      <c r="E76" s="45">
        <v>7000</v>
      </c>
      <c r="F76" s="26">
        <v>7425</v>
      </c>
      <c r="G76" s="33">
        <f>IF(E76=0,0,(F76/E76))</f>
        <v>1.0607142857142857</v>
      </c>
      <c r="H76" s="45">
        <v>7000</v>
      </c>
      <c r="I76" s="26">
        <v>8542</v>
      </c>
      <c r="J76" s="33">
        <f>IF(H76=0,0,(I76/H76))</f>
        <v>1.2202857142857142</v>
      </c>
      <c r="K76" s="45">
        <v>7000</v>
      </c>
      <c r="L76" s="26">
        <v>9321</v>
      </c>
      <c r="M76" s="33">
        <f>IF(K76=0,0,(L76/K76))</f>
        <v>1.3315714285714286</v>
      </c>
      <c r="N76" s="45">
        <v>7000</v>
      </c>
      <c r="O76" s="26">
        <v>9844</v>
      </c>
      <c r="P76" s="33">
        <f>IF(N76=0,0,(O76/N76))</f>
        <v>1.4062857142857144</v>
      </c>
      <c r="Q76" s="45">
        <v>7000</v>
      </c>
      <c r="R76" s="26">
        <v>8662</v>
      </c>
      <c r="S76" s="33">
        <f>IF(Q76=0,0,(R76/Q76))</f>
        <v>1.2374285714285713</v>
      </c>
      <c r="T76" s="45">
        <v>7000</v>
      </c>
      <c r="U76" s="26">
        <v>8742</v>
      </c>
      <c r="V76" s="33">
        <f>IF(T76=0,0,(U76/T76))</f>
        <v>1.2488571428571429</v>
      </c>
      <c r="W76" s="45">
        <v>7000</v>
      </c>
      <c r="X76" s="26">
        <v>9687</v>
      </c>
      <c r="Y76" s="33">
        <f>IF(W76=0,0,(X76/W76))</f>
        <v>1.3838571428571429</v>
      </c>
      <c r="Z76" s="45">
        <v>7000</v>
      </c>
      <c r="AA76" s="26">
        <v>8146</v>
      </c>
      <c r="AB76" s="33">
        <f>IF(Z76=0,0,(AA76/Z76))</f>
        <v>1.1637142857142857</v>
      </c>
      <c r="AC76" s="45">
        <v>7000</v>
      </c>
      <c r="AD76" s="26">
        <v>10032</v>
      </c>
      <c r="AE76" s="33">
        <f>IF(AC76=0,0,(AD76/AC76))</f>
        <v>1.4331428571428571</v>
      </c>
      <c r="AF76" s="45">
        <v>7000</v>
      </c>
      <c r="AG76" s="26">
        <v>10254</v>
      </c>
      <c r="AH76" s="33">
        <f>IF(AF76=0,0,(AG76/AF76))</f>
        <v>1.4648571428571429</v>
      </c>
      <c r="AI76" s="45">
        <v>7000</v>
      </c>
      <c r="AJ76" s="26">
        <v>8851</v>
      </c>
      <c r="AK76" s="33">
        <f>IF(AI76=0,0,(AJ76/AI76))</f>
        <v>1.2644285714285715</v>
      </c>
      <c r="AM76" s="45">
        <f>B76+E76+H76+K76+N76+Q76+T76+W76+Z76+AC76+AF76+AI76</f>
        <v>84000</v>
      </c>
      <c r="AN76" s="26">
        <f>C76+F76+I76+L76+O76+R76+U76+X76+AA76+AD76+AG76+AJ76</f>
        <v>107654</v>
      </c>
      <c r="AO76" s="33">
        <f>AN76/AM76</f>
        <v>1.281595238095238</v>
      </c>
    </row>
    <row r="77" spans="1:41">
      <c r="A77" s="35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M77" s="35"/>
      <c r="AN77" s="35"/>
      <c r="AO77" s="35"/>
    </row>
  </sheetData>
  <mergeCells count="136">
    <mergeCell ref="AI24:AK24"/>
    <mergeCell ref="AI31:AK31"/>
    <mergeCell ref="AI40:AK40"/>
    <mergeCell ref="AI46:AK46"/>
    <mergeCell ref="AI51:AK51"/>
    <mergeCell ref="AI64:AK64"/>
    <mergeCell ref="AI74:AK74"/>
    <mergeCell ref="Q74:S74"/>
    <mergeCell ref="T64:V64"/>
    <mergeCell ref="T74:V74"/>
    <mergeCell ref="Z64:AB64"/>
    <mergeCell ref="Q31:S31"/>
    <mergeCell ref="AF24:AH24"/>
    <mergeCell ref="AF31:AH31"/>
    <mergeCell ref="AF40:AH40"/>
    <mergeCell ref="AF46:AH46"/>
    <mergeCell ref="AF51:AH51"/>
    <mergeCell ref="AF64:AH64"/>
    <mergeCell ref="AF74:AH74"/>
    <mergeCell ref="AC24:AE24"/>
    <mergeCell ref="AC31:AE31"/>
    <mergeCell ref="AC40:AE40"/>
    <mergeCell ref="Q24:S24"/>
    <mergeCell ref="W24:Y24"/>
    <mergeCell ref="W31:Y31"/>
    <mergeCell ref="W40:Y40"/>
    <mergeCell ref="E74:G74"/>
    <mergeCell ref="H74:J74"/>
    <mergeCell ref="E46:G46"/>
    <mergeCell ref="E31:G31"/>
    <mergeCell ref="H46:J46"/>
    <mergeCell ref="K46:M46"/>
    <mergeCell ref="K31:M31"/>
    <mergeCell ref="H40:J40"/>
    <mergeCell ref="K40:M40"/>
    <mergeCell ref="K74:M74"/>
    <mergeCell ref="N74:P74"/>
    <mergeCell ref="W74:Y74"/>
    <mergeCell ref="W51:Y51"/>
    <mergeCell ref="A60:A61"/>
    <mergeCell ref="B60:D60"/>
    <mergeCell ref="K51:M51"/>
    <mergeCell ref="A74:A75"/>
    <mergeCell ref="B74:D74"/>
    <mergeCell ref="AM24:AO24"/>
    <mergeCell ref="AM31:AO31"/>
    <mergeCell ref="AM40:AO40"/>
    <mergeCell ref="AM46:AO46"/>
    <mergeCell ref="T51:V51"/>
    <mergeCell ref="N51:P51"/>
    <mergeCell ref="Q51:S51"/>
    <mergeCell ref="Z24:AB24"/>
    <mergeCell ref="Z31:AB31"/>
    <mergeCell ref="Z40:AB40"/>
    <mergeCell ref="Z46:AB46"/>
    <mergeCell ref="Z51:AB51"/>
    <mergeCell ref="T24:V24"/>
    <mergeCell ref="T31:V31"/>
    <mergeCell ref="T40:V40"/>
    <mergeCell ref="T46:V46"/>
    <mergeCell ref="AM51:AO51"/>
    <mergeCell ref="N46:P46"/>
    <mergeCell ref="Q46:S46"/>
    <mergeCell ref="N31:P31"/>
    <mergeCell ref="N40:P40"/>
    <mergeCell ref="Q40:S40"/>
    <mergeCell ref="AC46:AE46"/>
    <mergeCell ref="AC51:AE51"/>
    <mergeCell ref="AM64:AO64"/>
    <mergeCell ref="AM74:AO74"/>
    <mergeCell ref="N64:P64"/>
    <mergeCell ref="Q64:S64"/>
    <mergeCell ref="Z74:AB74"/>
    <mergeCell ref="A50:AB50"/>
    <mergeCell ref="A59:L59"/>
    <mergeCell ref="H51:J51"/>
    <mergeCell ref="K64:M64"/>
    <mergeCell ref="A69:A70"/>
    <mergeCell ref="B69:D69"/>
    <mergeCell ref="E69:G69"/>
    <mergeCell ref="H69:J69"/>
    <mergeCell ref="A51:A52"/>
    <mergeCell ref="B51:D51"/>
    <mergeCell ref="E51:G51"/>
    <mergeCell ref="W64:Y64"/>
    <mergeCell ref="AC64:AE64"/>
    <mergeCell ref="AC74:AE74"/>
    <mergeCell ref="A64:A65"/>
    <mergeCell ref="B64:D64"/>
    <mergeCell ref="E64:G64"/>
    <mergeCell ref="A68:L68"/>
    <mergeCell ref="H64:J64"/>
    <mergeCell ref="B1:K2"/>
    <mergeCell ref="B3:K4"/>
    <mergeCell ref="A8:L8"/>
    <mergeCell ref="W13:Y13"/>
    <mergeCell ref="N13:P13"/>
    <mergeCell ref="Q13:S13"/>
    <mergeCell ref="T13:V13"/>
    <mergeCell ref="K13:M13"/>
    <mergeCell ref="AM13:AO13"/>
    <mergeCell ref="A12:AE12"/>
    <mergeCell ref="AC13:AE13"/>
    <mergeCell ref="AF13:AH13"/>
    <mergeCell ref="A13:A14"/>
    <mergeCell ref="B13:D13"/>
    <mergeCell ref="E13:G13"/>
    <mergeCell ref="H13:J13"/>
    <mergeCell ref="AI13:AK13"/>
    <mergeCell ref="Z13:AB13"/>
    <mergeCell ref="A10:AL10"/>
    <mergeCell ref="AM10:AO10"/>
    <mergeCell ref="A23:AE23"/>
    <mergeCell ref="A30:AE30"/>
    <mergeCell ref="A38:AE39"/>
    <mergeCell ref="A45:AE45"/>
    <mergeCell ref="A63:AE63"/>
    <mergeCell ref="A73:AE73"/>
    <mergeCell ref="E60:G60"/>
    <mergeCell ref="H60:J60"/>
    <mergeCell ref="H24:J24"/>
    <mergeCell ref="A24:A25"/>
    <mergeCell ref="B24:D24"/>
    <mergeCell ref="E24:G24"/>
    <mergeCell ref="A44:J44"/>
    <mergeCell ref="A46:A47"/>
    <mergeCell ref="K24:M24"/>
    <mergeCell ref="A31:A32"/>
    <mergeCell ref="B31:D31"/>
    <mergeCell ref="B46:D46"/>
    <mergeCell ref="A40:A41"/>
    <mergeCell ref="B40:D40"/>
    <mergeCell ref="E40:G40"/>
    <mergeCell ref="H31:J31"/>
    <mergeCell ref="N24:P24"/>
    <mergeCell ref="W46:Y46"/>
  </mergeCells>
  <pageMargins left="0.51181102362204722" right="0.51181102362204722" top="0.78740157480314965" bottom="0.19685039370078741" header="0.31496062992125984" footer="0.31496062992125984"/>
  <pageSetup paperSize="9" scale="26" orientation="landscape" r:id="rId1"/>
  <headerFooter>
    <oddFooter>&amp;L&amp;14Página 30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75"/>
  <sheetViews>
    <sheetView showGridLines="0" view="pageBreakPreview" topLeftCell="A4" zoomScale="85" zoomScaleSheetLayoutView="85" workbookViewId="0">
      <selection activeCell="H52" sqref="H52"/>
    </sheetView>
  </sheetViews>
  <sheetFormatPr defaultRowHeight="12.75" outlineLevelCol="1"/>
  <cols>
    <col min="1" max="1" width="53.7109375" style="66" customWidth="1"/>
    <col min="2" max="2" width="13.5703125" style="73" customWidth="1" outlineLevel="1"/>
    <col min="3" max="3" width="12" style="69" customWidth="1" outlineLevel="1"/>
    <col min="4" max="4" width="10.140625" style="69" customWidth="1" outlineLevel="1"/>
    <col min="5" max="5" width="13.5703125" style="73" customWidth="1" outlineLevel="1"/>
    <col min="6" max="6" width="12" style="69" customWidth="1" outlineLevel="1"/>
    <col min="7" max="7" width="9.7109375" style="69" customWidth="1" outlineLevel="1"/>
    <col min="8" max="8" width="13.5703125" style="73" customWidth="1" outlineLevel="1"/>
    <col min="9" max="9" width="12" style="69" customWidth="1" outlineLevel="1"/>
    <col min="10" max="10" width="10.28515625" style="69" customWidth="1" outlineLevel="1"/>
    <col min="11" max="11" width="2.28515625" style="69" customWidth="1"/>
    <col min="12" max="12" width="2" style="69" customWidth="1"/>
    <col min="13" max="13" width="13.5703125" style="66" customWidth="1"/>
    <col min="14" max="14" width="12" style="67" customWidth="1"/>
    <col min="15" max="15" width="8.85546875" style="68" customWidth="1"/>
    <col min="16" max="16384" width="9.140625" style="66"/>
  </cols>
  <sheetData>
    <row r="1" spans="1:16">
      <c r="A1" s="6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64"/>
      <c r="M1" s="62"/>
      <c r="N1" s="65"/>
      <c r="O1" s="62"/>
    </row>
    <row r="2" spans="1:16"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64"/>
    </row>
    <row r="3" spans="1:16" ht="12.95" customHeight="1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64"/>
    </row>
    <row r="4" spans="1:16"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6"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6"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6" ht="15">
      <c r="B7" s="70"/>
      <c r="C7" s="70"/>
      <c r="D7" s="142" t="s">
        <v>77</v>
      </c>
      <c r="E7" s="70"/>
      <c r="F7" s="70"/>
      <c r="G7" s="70"/>
      <c r="H7" s="70"/>
      <c r="I7" s="70"/>
      <c r="J7" s="70"/>
      <c r="K7" s="70"/>
    </row>
    <row r="8" spans="1:16" ht="15.75">
      <c r="A8" s="144"/>
      <c r="B8" s="144"/>
      <c r="C8" s="144"/>
      <c r="D8" s="142" t="s">
        <v>78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6" ht="15.75">
      <c r="A9" s="63"/>
      <c r="B9" s="71"/>
      <c r="C9" s="71"/>
      <c r="D9" s="143" t="s">
        <v>4</v>
      </c>
      <c r="E9" s="71"/>
      <c r="F9" s="71"/>
      <c r="G9" s="71"/>
      <c r="H9" s="71"/>
      <c r="I9" s="71"/>
      <c r="J9" s="71"/>
      <c r="K9" s="71"/>
      <c r="L9" s="71"/>
      <c r="M9" s="63"/>
      <c r="N9" s="150">
        <f>227+6</f>
        <v>233</v>
      </c>
      <c r="O9" s="63"/>
    </row>
    <row r="10" spans="1:16" ht="18" customHeight="1">
      <c r="A10" s="311" t="s">
        <v>89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1:16" s="73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ht="14.85" customHeight="1">
      <c r="A12" s="314" t="s">
        <v>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74"/>
      <c r="L12" s="74"/>
      <c r="M12" s="75"/>
      <c r="N12" s="75"/>
      <c r="O12" s="75"/>
    </row>
    <row r="13" spans="1:16" ht="14.85" customHeight="1">
      <c r="A13" s="302" t="s">
        <v>8</v>
      </c>
      <c r="B13" s="296" t="s">
        <v>57</v>
      </c>
      <c r="C13" s="296"/>
      <c r="D13" s="296"/>
      <c r="E13" s="300" t="s">
        <v>58</v>
      </c>
      <c r="F13" s="288"/>
      <c r="G13" s="289"/>
      <c r="H13" s="296" t="s">
        <v>59</v>
      </c>
      <c r="I13" s="296"/>
      <c r="J13" s="296"/>
      <c r="K13" s="71"/>
      <c r="L13" s="71"/>
      <c r="M13" s="296" t="s">
        <v>12</v>
      </c>
      <c r="N13" s="296"/>
      <c r="O13" s="296"/>
    </row>
    <row r="14" spans="1:16" s="68" customFormat="1">
      <c r="A14" s="302"/>
      <c r="B14" s="77" t="s">
        <v>13</v>
      </c>
      <c r="C14" s="78" t="s">
        <v>14</v>
      </c>
      <c r="D14" s="79" t="s">
        <v>5</v>
      </c>
      <c r="E14" s="77" t="s">
        <v>13</v>
      </c>
      <c r="F14" s="78" t="s">
        <v>14</v>
      </c>
      <c r="G14" s="79" t="s">
        <v>5</v>
      </c>
      <c r="H14" s="77" t="s">
        <v>13</v>
      </c>
      <c r="I14" s="78" t="s">
        <v>14</v>
      </c>
      <c r="J14" s="79" t="s">
        <v>5</v>
      </c>
      <c r="K14" s="80"/>
      <c r="L14" s="80"/>
      <c r="M14" s="77" t="s">
        <v>13</v>
      </c>
      <c r="N14" s="78" t="s">
        <v>14</v>
      </c>
      <c r="O14" s="79" t="s">
        <v>5</v>
      </c>
    </row>
    <row r="15" spans="1:16">
      <c r="A15" s="81" t="s">
        <v>15</v>
      </c>
      <c r="B15" s="82">
        <v>220</v>
      </c>
      <c r="C15" s="83">
        <v>293</v>
      </c>
      <c r="D15" s="84">
        <f t="shared" ref="D15:D20" si="0">C15/B15</f>
        <v>1.3318181818181818</v>
      </c>
      <c r="E15" s="82">
        <v>220</v>
      </c>
      <c r="F15" s="83">
        <v>346</v>
      </c>
      <c r="G15" s="84">
        <f>F15/E15</f>
        <v>1.5727272727272728</v>
      </c>
      <c r="H15" s="82">
        <v>220</v>
      </c>
      <c r="I15" s="85">
        <v>356</v>
      </c>
      <c r="J15" s="84">
        <f t="shared" ref="J15:J20" si="1">I15/H15</f>
        <v>1.6181818181818182</v>
      </c>
      <c r="K15" s="86"/>
      <c r="L15" s="86"/>
      <c r="M15" s="82">
        <f t="shared" ref="M15:M20" si="2">B15+E15+H15</f>
        <v>660</v>
      </c>
      <c r="N15" s="83">
        <f>C15+F15+I15</f>
        <v>995</v>
      </c>
      <c r="O15" s="84">
        <f t="shared" ref="O15:O20" si="3">N15/M15</f>
        <v>1.5075757575757576</v>
      </c>
    </row>
    <row r="16" spans="1:16">
      <c r="A16" s="81" t="s">
        <v>16</v>
      </c>
      <c r="B16" s="82">
        <v>520</v>
      </c>
      <c r="C16" s="83">
        <v>529</v>
      </c>
      <c r="D16" s="84">
        <f t="shared" si="0"/>
        <v>1.0173076923076922</v>
      </c>
      <c r="E16" s="82">
        <v>520</v>
      </c>
      <c r="F16" s="83">
        <v>556</v>
      </c>
      <c r="G16" s="84">
        <f>IF(E16=0,0,(F16/E16))</f>
        <v>1.0692307692307692</v>
      </c>
      <c r="H16" s="82">
        <v>520</v>
      </c>
      <c r="I16" s="85">
        <f>677-44</f>
        <v>633</v>
      </c>
      <c r="J16" s="84">
        <f t="shared" si="1"/>
        <v>1.2173076923076922</v>
      </c>
      <c r="K16" s="86"/>
      <c r="L16" s="86"/>
      <c r="M16" s="82">
        <f t="shared" si="2"/>
        <v>1560</v>
      </c>
      <c r="N16" s="83">
        <f>C16+F16+I16</f>
        <v>1718</v>
      </c>
      <c r="O16" s="84">
        <f t="shared" si="3"/>
        <v>1.1012820512820514</v>
      </c>
    </row>
    <row r="17" spans="1:15">
      <c r="A17" s="81" t="s">
        <v>17</v>
      </c>
      <c r="B17" s="82">
        <v>130</v>
      </c>
      <c r="C17" s="83">
        <v>65</v>
      </c>
      <c r="D17" s="84">
        <f t="shared" si="0"/>
        <v>0.5</v>
      </c>
      <c r="E17" s="82">
        <v>130</v>
      </c>
      <c r="F17" s="83">
        <v>52</v>
      </c>
      <c r="G17" s="84">
        <f>IF(E17=0,0,(F17/E17))</f>
        <v>0.4</v>
      </c>
      <c r="H17" s="82">
        <v>130</v>
      </c>
      <c r="I17" s="85">
        <f>44+76</f>
        <v>120</v>
      </c>
      <c r="J17" s="84">
        <f t="shared" si="1"/>
        <v>0.92307692307692313</v>
      </c>
      <c r="K17" s="86"/>
      <c r="L17" s="86"/>
      <c r="M17" s="82">
        <f t="shared" si="2"/>
        <v>390</v>
      </c>
      <c r="N17" s="83">
        <f>C17+F17+I17</f>
        <v>237</v>
      </c>
      <c r="O17" s="84">
        <f t="shared" si="3"/>
        <v>0.60769230769230764</v>
      </c>
    </row>
    <row r="18" spans="1:15">
      <c r="A18" s="81" t="s">
        <v>18</v>
      </c>
      <c r="B18" s="82">
        <v>218</v>
      </c>
      <c r="C18" s="87">
        <v>199</v>
      </c>
      <c r="D18" s="84">
        <f t="shared" si="0"/>
        <v>0.91284403669724767</v>
      </c>
      <c r="E18" s="82">
        <v>218</v>
      </c>
      <c r="F18" s="87">
        <v>222</v>
      </c>
      <c r="G18" s="84">
        <f>IF(E18=0,0,(F18/E18))</f>
        <v>1.0183486238532109</v>
      </c>
      <c r="H18" s="82">
        <v>218</v>
      </c>
      <c r="I18" s="85">
        <v>233</v>
      </c>
      <c r="J18" s="84">
        <f t="shared" si="1"/>
        <v>1.0688073394495412</v>
      </c>
      <c r="K18" s="86"/>
      <c r="L18" s="86"/>
      <c r="M18" s="82">
        <f t="shared" si="2"/>
        <v>654</v>
      </c>
      <c r="N18" s="83">
        <f>C18+F18+I18</f>
        <v>654</v>
      </c>
      <c r="O18" s="84">
        <f t="shared" si="3"/>
        <v>1</v>
      </c>
    </row>
    <row r="19" spans="1:15">
      <c r="A19" s="122" t="s">
        <v>19</v>
      </c>
      <c r="B19" s="126">
        <v>12</v>
      </c>
      <c r="C19" s="127">
        <v>13</v>
      </c>
      <c r="D19" s="84">
        <f t="shared" si="0"/>
        <v>1.0833333333333333</v>
      </c>
      <c r="E19" s="126">
        <v>12</v>
      </c>
      <c r="F19" s="127">
        <v>12</v>
      </c>
      <c r="G19" s="84">
        <f>IF(E19=0,0,(F19/E19))</f>
        <v>1</v>
      </c>
      <c r="H19" s="126">
        <v>12</v>
      </c>
      <c r="I19" s="128">
        <v>8</v>
      </c>
      <c r="J19" s="84">
        <f t="shared" si="1"/>
        <v>0.66666666666666663</v>
      </c>
      <c r="K19" s="86"/>
      <c r="L19" s="86"/>
      <c r="M19" s="82">
        <f t="shared" si="2"/>
        <v>36</v>
      </c>
      <c r="N19" s="83">
        <f>C19+F19+I19</f>
        <v>33</v>
      </c>
      <c r="O19" s="84">
        <f t="shared" si="3"/>
        <v>0.91666666666666663</v>
      </c>
    </row>
    <row r="20" spans="1:15" s="155" customFormat="1" ht="22.5" customHeight="1">
      <c r="A20" s="151" t="s">
        <v>6</v>
      </c>
      <c r="B20" s="129">
        <f>SUM(B15:B19)</f>
        <v>1100</v>
      </c>
      <c r="C20" s="152">
        <f>SUM(C15:C19)</f>
        <v>1099</v>
      </c>
      <c r="D20" s="130">
        <f t="shared" si="0"/>
        <v>0.99909090909090914</v>
      </c>
      <c r="E20" s="129">
        <f>SUM(E15:E19)</f>
        <v>1100</v>
      </c>
      <c r="F20" s="152">
        <f>SUM(F15:F19)</f>
        <v>1188</v>
      </c>
      <c r="G20" s="130">
        <f>IF(E20=0,0,(F20/E20))</f>
        <v>1.08</v>
      </c>
      <c r="H20" s="129">
        <f>SUM(H15:H19)</f>
        <v>1100</v>
      </c>
      <c r="I20" s="152">
        <f>SUM(I15:I19)</f>
        <v>1350</v>
      </c>
      <c r="J20" s="130">
        <f t="shared" si="1"/>
        <v>1.2272727272727273</v>
      </c>
      <c r="K20" s="153"/>
      <c r="L20" s="153"/>
      <c r="M20" s="82">
        <f t="shared" si="2"/>
        <v>3300</v>
      </c>
      <c r="N20" s="154">
        <f>SUM(N15:N19)</f>
        <v>3637</v>
      </c>
      <c r="O20" s="90">
        <f t="shared" si="3"/>
        <v>1.1021212121212121</v>
      </c>
    </row>
    <row r="21" spans="1:15" ht="12.75" hidden="1" customHeight="1">
      <c r="A21" s="72"/>
      <c r="B21" s="92"/>
      <c r="C21" s="93"/>
      <c r="D21" s="93"/>
      <c r="E21" s="92"/>
      <c r="F21" s="93"/>
      <c r="G21" s="93"/>
      <c r="H21" s="92"/>
      <c r="I21" s="93"/>
      <c r="J21" s="93"/>
      <c r="K21" s="93"/>
      <c r="L21" s="93"/>
      <c r="M21" s="94"/>
      <c r="N21" s="95"/>
      <c r="O21" s="96"/>
    </row>
    <row r="22" spans="1:15">
      <c r="A22" s="72"/>
      <c r="B22" s="94"/>
      <c r="C22" s="97"/>
      <c r="D22" s="97"/>
      <c r="E22" s="94"/>
      <c r="F22" s="97"/>
      <c r="G22" s="97"/>
      <c r="H22" s="94"/>
      <c r="I22" s="97"/>
      <c r="J22" s="97"/>
      <c r="K22" s="93"/>
      <c r="L22" s="93"/>
      <c r="M22" s="94"/>
      <c r="N22" s="95"/>
      <c r="O22" s="96"/>
    </row>
    <row r="23" spans="1:15">
      <c r="A23" s="307" t="s">
        <v>20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</row>
    <row r="24" spans="1:15">
      <c r="A24" s="302" t="s">
        <v>21</v>
      </c>
      <c r="B24" s="296" t="s">
        <v>57</v>
      </c>
      <c r="C24" s="296"/>
      <c r="D24" s="296"/>
      <c r="E24" s="300" t="s">
        <v>58</v>
      </c>
      <c r="F24" s="288"/>
      <c r="G24" s="289"/>
      <c r="H24" s="296" t="s">
        <v>59</v>
      </c>
      <c r="I24" s="296"/>
      <c r="J24" s="296"/>
      <c r="K24" s="71"/>
      <c r="L24" s="71"/>
      <c r="M24" s="296" t="str">
        <f>M13</f>
        <v xml:space="preserve">Acumulado </v>
      </c>
      <c r="N24" s="296"/>
      <c r="O24" s="296"/>
    </row>
    <row r="25" spans="1:15" s="68" customFormat="1">
      <c r="A25" s="302"/>
      <c r="B25" s="77" t="s">
        <v>13</v>
      </c>
      <c r="C25" s="98" t="s">
        <v>14</v>
      </c>
      <c r="D25" s="79" t="s">
        <v>5</v>
      </c>
      <c r="E25" s="77" t="s">
        <v>13</v>
      </c>
      <c r="F25" s="98" t="s">
        <v>14</v>
      </c>
      <c r="G25" s="79" t="s">
        <v>5</v>
      </c>
      <c r="H25" s="77" t="s">
        <v>13</v>
      </c>
      <c r="I25" s="98" t="s">
        <v>14</v>
      </c>
      <c r="J25" s="79" t="s">
        <v>5</v>
      </c>
      <c r="K25" s="80"/>
      <c r="L25" s="80"/>
      <c r="M25" s="77" t="s">
        <v>13</v>
      </c>
      <c r="N25" s="98" t="s">
        <v>14</v>
      </c>
      <c r="O25" s="79" t="s">
        <v>5</v>
      </c>
    </row>
    <row r="26" spans="1:15" s="68" customFormat="1">
      <c r="A26" s="99" t="s">
        <v>22</v>
      </c>
      <c r="B26" s="77">
        <v>100</v>
      </c>
      <c r="C26" s="98">
        <v>131</v>
      </c>
      <c r="D26" s="100">
        <f>C26/B26</f>
        <v>1.31</v>
      </c>
      <c r="E26" s="77">
        <v>100</v>
      </c>
      <c r="F26" s="135">
        <v>129</v>
      </c>
      <c r="G26" s="100">
        <f>F26/E26</f>
        <v>1.29</v>
      </c>
      <c r="H26" s="77">
        <v>100</v>
      </c>
      <c r="I26" s="98">
        <v>90</v>
      </c>
      <c r="J26" s="100">
        <f>I26/H26</f>
        <v>0.9</v>
      </c>
      <c r="K26" s="80"/>
      <c r="L26" s="80"/>
      <c r="M26" s="77">
        <f>B26+E26+H26</f>
        <v>300</v>
      </c>
      <c r="N26" s="98">
        <f>C26+F26+I26</f>
        <v>350</v>
      </c>
      <c r="O26" s="100">
        <f>N26/M26</f>
        <v>1.1666666666666667</v>
      </c>
    </row>
    <row r="27" spans="1:15" s="68" customFormat="1">
      <c r="A27" s="101" t="s">
        <v>23</v>
      </c>
      <c r="B27" s="77">
        <v>100</v>
      </c>
      <c r="C27" s="98">
        <v>86</v>
      </c>
      <c r="D27" s="100">
        <f>C27/B27</f>
        <v>0.86</v>
      </c>
      <c r="E27" s="77">
        <v>100</v>
      </c>
      <c r="F27" s="135">
        <v>105</v>
      </c>
      <c r="G27" s="100">
        <f>F27/E27</f>
        <v>1.05</v>
      </c>
      <c r="H27" s="77">
        <v>100</v>
      </c>
      <c r="I27" s="98">
        <v>104</v>
      </c>
      <c r="J27" s="100">
        <f>I27/H27</f>
        <v>1.04</v>
      </c>
      <c r="K27" s="80"/>
      <c r="L27" s="80"/>
      <c r="M27" s="77">
        <f>B27+E27+H27</f>
        <v>300</v>
      </c>
      <c r="N27" s="98">
        <f>C27+F27+I27</f>
        <v>295</v>
      </c>
      <c r="O27" s="100">
        <f>N27/M27</f>
        <v>0.98333333333333328</v>
      </c>
    </row>
    <row r="28" spans="1:15">
      <c r="A28" s="88" t="s">
        <v>6</v>
      </c>
      <c r="B28" s="77">
        <f>SUM(B26:B27)</f>
        <v>200</v>
      </c>
      <c r="C28" s="89">
        <f>SUM(C26:C27)</f>
        <v>217</v>
      </c>
      <c r="D28" s="100">
        <f>C28/B28</f>
        <v>1.085</v>
      </c>
      <c r="E28" s="77">
        <f>SUM(E26:E27)</f>
        <v>200</v>
      </c>
      <c r="F28" s="89">
        <f>SUM(F26:F27)</f>
        <v>234</v>
      </c>
      <c r="G28" s="100">
        <f>F28/E28</f>
        <v>1.17</v>
      </c>
      <c r="H28" s="77">
        <f>SUM(H26:H27)</f>
        <v>200</v>
      </c>
      <c r="I28" s="89">
        <f>SUM(I26:I27)</f>
        <v>194</v>
      </c>
      <c r="J28" s="100">
        <f>I28/H28</f>
        <v>0.97</v>
      </c>
      <c r="K28" s="86"/>
      <c r="L28" s="86"/>
      <c r="M28" s="77">
        <f>SUM(M26:M27)</f>
        <v>600</v>
      </c>
      <c r="N28" s="89">
        <f>SUM(N26:N27)</f>
        <v>645</v>
      </c>
      <c r="O28" s="100">
        <f>N28/M28</f>
        <v>1.075</v>
      </c>
    </row>
    <row r="29" spans="1:15">
      <c r="A29" s="102"/>
      <c r="B29" s="103"/>
      <c r="C29" s="103"/>
      <c r="D29" s="104"/>
      <c r="E29" s="103"/>
      <c r="F29" s="103"/>
      <c r="G29" s="104"/>
      <c r="H29" s="103"/>
      <c r="I29" s="103"/>
      <c r="J29" s="103"/>
      <c r="K29" s="93"/>
      <c r="L29" s="93"/>
      <c r="M29" s="105"/>
      <c r="N29" s="106"/>
      <c r="O29" s="105"/>
    </row>
    <row r="30" spans="1:15">
      <c r="A30" s="310" t="s">
        <v>24</v>
      </c>
      <c r="B30" s="310"/>
      <c r="C30" s="310"/>
      <c r="D30" s="310"/>
      <c r="E30" s="310"/>
      <c r="F30" s="310"/>
      <c r="G30" s="310"/>
      <c r="H30" s="310"/>
      <c r="I30" s="310"/>
      <c r="J30" s="310"/>
      <c r="K30" s="107"/>
      <c r="L30" s="107"/>
      <c r="M30" s="107"/>
      <c r="N30" s="107"/>
      <c r="O30" s="107"/>
    </row>
    <row r="31" spans="1:15">
      <c r="A31" s="302" t="s">
        <v>25</v>
      </c>
      <c r="B31" s="296" t="s">
        <v>57</v>
      </c>
      <c r="C31" s="296"/>
      <c r="D31" s="296"/>
      <c r="E31" s="300" t="s">
        <v>58</v>
      </c>
      <c r="F31" s="288"/>
      <c r="G31" s="289"/>
      <c r="H31" s="296" t="s">
        <v>59</v>
      </c>
      <c r="I31" s="296"/>
      <c r="J31" s="296"/>
      <c r="K31" s="71"/>
      <c r="L31" s="71"/>
      <c r="M31" s="296" t="str">
        <f>M13</f>
        <v xml:space="preserve">Acumulado </v>
      </c>
      <c r="N31" s="296"/>
      <c r="O31" s="296"/>
    </row>
    <row r="32" spans="1:15" s="68" customFormat="1">
      <c r="A32" s="302"/>
      <c r="B32" s="108" t="s">
        <v>13</v>
      </c>
      <c r="C32" s="98" t="s">
        <v>14</v>
      </c>
      <c r="D32" s="109" t="s">
        <v>5</v>
      </c>
      <c r="E32" s="77" t="s">
        <v>13</v>
      </c>
      <c r="F32" s="98" t="s">
        <v>14</v>
      </c>
      <c r="G32" s="109" t="s">
        <v>5</v>
      </c>
      <c r="H32" s="77" t="s">
        <v>13</v>
      </c>
      <c r="I32" s="98" t="s">
        <v>14</v>
      </c>
      <c r="J32" s="109" t="s">
        <v>5</v>
      </c>
      <c r="K32" s="80"/>
      <c r="L32" s="80"/>
      <c r="M32" s="77" t="s">
        <v>13</v>
      </c>
      <c r="N32" s="98" t="s">
        <v>14</v>
      </c>
      <c r="O32" s="109" t="s">
        <v>5</v>
      </c>
    </row>
    <row r="33" spans="1:15">
      <c r="A33" s="81" t="s">
        <v>26</v>
      </c>
      <c r="B33" s="82">
        <v>11000</v>
      </c>
      <c r="C33" s="110" t="e">
        <f>#REF!</f>
        <v>#REF!</v>
      </c>
      <c r="D33" s="90" t="e">
        <f>C33/B33</f>
        <v>#REF!</v>
      </c>
      <c r="E33" s="82">
        <v>11000</v>
      </c>
      <c r="F33" s="111">
        <v>11094</v>
      </c>
      <c r="G33" s="90">
        <f>F33/E33</f>
        <v>1.0085454545454546</v>
      </c>
      <c r="H33" s="82">
        <v>11000</v>
      </c>
      <c r="I33" s="110">
        <v>7377</v>
      </c>
      <c r="J33" s="90">
        <f>I33/H33</f>
        <v>0.67063636363636359</v>
      </c>
      <c r="K33" s="86"/>
      <c r="L33" s="86"/>
      <c r="M33" s="82">
        <f t="shared" ref="M33:N36" si="4">B33+E33+H33</f>
        <v>33000</v>
      </c>
      <c r="N33" s="110" t="e">
        <f t="shared" si="4"/>
        <v>#REF!</v>
      </c>
      <c r="O33" s="90" t="e">
        <f>N33/M33</f>
        <v>#REF!</v>
      </c>
    </row>
    <row r="34" spans="1:15">
      <c r="A34" s="81" t="s">
        <v>27</v>
      </c>
      <c r="B34" s="82">
        <v>6670</v>
      </c>
      <c r="C34" s="110" t="e">
        <f>#REF!</f>
        <v>#REF!</v>
      </c>
      <c r="D34" s="90" t="e">
        <f>C34/B34</f>
        <v>#REF!</v>
      </c>
      <c r="E34" s="82">
        <v>6670</v>
      </c>
      <c r="F34" s="111" t="e">
        <f>#REF!</f>
        <v>#REF!</v>
      </c>
      <c r="G34" s="90" t="e">
        <f>F34/E34</f>
        <v>#REF!</v>
      </c>
      <c r="H34" s="82">
        <v>6670</v>
      </c>
      <c r="I34" s="110">
        <v>6522</v>
      </c>
      <c r="J34" s="90">
        <f>I34/H34</f>
        <v>0.97781109445277359</v>
      </c>
      <c r="K34" s="86"/>
      <c r="L34" s="86"/>
      <c r="M34" s="82">
        <f t="shared" si="4"/>
        <v>20010</v>
      </c>
      <c r="N34" s="110" t="e">
        <f t="shared" si="4"/>
        <v>#REF!</v>
      </c>
      <c r="O34" s="90" t="e">
        <f>N34/M34</f>
        <v>#REF!</v>
      </c>
    </row>
    <row r="35" spans="1:15">
      <c r="A35" s="81" t="s">
        <v>28</v>
      </c>
      <c r="B35" s="82">
        <v>3000</v>
      </c>
      <c r="C35" s="110">
        <v>3147</v>
      </c>
      <c r="D35" s="90">
        <f>C35/B35</f>
        <v>1.0489999999999999</v>
      </c>
      <c r="E35" s="82">
        <v>3000</v>
      </c>
      <c r="F35" s="111">
        <v>3360</v>
      </c>
      <c r="G35" s="90">
        <f>F35/E35</f>
        <v>1.1200000000000001</v>
      </c>
      <c r="H35" s="82">
        <v>3000</v>
      </c>
      <c r="I35" s="110">
        <f>3446-147</f>
        <v>3299</v>
      </c>
      <c r="J35" s="90">
        <f>I35/H35</f>
        <v>1.0996666666666666</v>
      </c>
      <c r="K35" s="86"/>
      <c r="L35" s="86"/>
      <c r="M35" s="82">
        <f t="shared" si="4"/>
        <v>9000</v>
      </c>
      <c r="N35" s="110">
        <f t="shared" si="4"/>
        <v>9806</v>
      </c>
      <c r="O35" s="90">
        <f>N35/M35</f>
        <v>1.0895555555555556</v>
      </c>
    </row>
    <row r="36" spans="1:15">
      <c r="A36" s="112" t="s">
        <v>29</v>
      </c>
      <c r="B36" s="82">
        <v>200</v>
      </c>
      <c r="C36" s="110">
        <v>241</v>
      </c>
      <c r="D36" s="90">
        <f>C36/B36</f>
        <v>1.2050000000000001</v>
      </c>
      <c r="E36" s="82">
        <v>200</v>
      </c>
      <c r="F36" s="111">
        <v>88</v>
      </c>
      <c r="G36" s="90">
        <f>F36/E36</f>
        <v>0.44</v>
      </c>
      <c r="H36" s="82">
        <v>200</v>
      </c>
      <c r="I36" s="110">
        <v>231</v>
      </c>
      <c r="J36" s="90">
        <f>I36/H36</f>
        <v>1.155</v>
      </c>
      <c r="K36" s="86"/>
      <c r="L36" s="86"/>
      <c r="M36" s="82">
        <f t="shared" si="4"/>
        <v>600</v>
      </c>
      <c r="N36" s="110">
        <f t="shared" si="4"/>
        <v>560</v>
      </c>
      <c r="O36" s="90">
        <f>N36/M36</f>
        <v>0.93333333333333335</v>
      </c>
    </row>
    <row r="37" spans="1:15">
      <c r="A37" s="81"/>
      <c r="B37" s="113">
        <f>SUM(B33:B36)</f>
        <v>20870</v>
      </c>
      <c r="C37" s="91" t="e">
        <f>SUM(C33:C36)</f>
        <v>#REF!</v>
      </c>
      <c r="D37" s="90" t="e">
        <f>C37/B37</f>
        <v>#REF!</v>
      </c>
      <c r="E37" s="114">
        <f>SUM(E33:E36)</f>
        <v>20870</v>
      </c>
      <c r="F37" s="89" t="e">
        <f>SUM(F33:F36)</f>
        <v>#REF!</v>
      </c>
      <c r="G37" s="90" t="e">
        <f>F37/E37</f>
        <v>#REF!</v>
      </c>
      <c r="H37" s="115">
        <f>SUM(H33:H36)</f>
        <v>20870</v>
      </c>
      <c r="I37" s="89">
        <f>SUM(I33:I36)</f>
        <v>17429</v>
      </c>
      <c r="J37" s="90">
        <f>I37/H37</f>
        <v>0.8351221849544801</v>
      </c>
      <c r="K37" s="86"/>
      <c r="L37" s="86"/>
      <c r="M37" s="82">
        <f>B37+E37+H37</f>
        <v>62610</v>
      </c>
      <c r="N37" s="89" t="e">
        <f>SUM(N33:N36)</f>
        <v>#REF!</v>
      </c>
      <c r="O37" s="90" t="e">
        <f>N37/M37</f>
        <v>#REF!</v>
      </c>
    </row>
    <row r="38" spans="1:15">
      <c r="A38" s="116" t="s">
        <v>30</v>
      </c>
      <c r="B38" s="102"/>
      <c r="C38" s="103"/>
      <c r="D38" s="103"/>
      <c r="E38" s="104"/>
      <c r="F38" s="103"/>
      <c r="G38" s="103"/>
      <c r="H38" s="104"/>
      <c r="I38" s="103"/>
      <c r="J38" s="103"/>
      <c r="K38" s="93"/>
      <c r="L38" s="93"/>
      <c r="M38" s="105"/>
      <c r="N38" s="106"/>
      <c r="O38" s="105"/>
    </row>
    <row r="39" spans="1:15">
      <c r="A39" s="301" t="s">
        <v>31</v>
      </c>
      <c r="B39" s="301"/>
      <c r="C39" s="301"/>
      <c r="D39" s="301"/>
      <c r="E39" s="301"/>
      <c r="F39" s="301"/>
      <c r="G39" s="301"/>
      <c r="H39" s="301"/>
      <c r="I39" s="301"/>
      <c r="J39" s="301"/>
      <c r="K39" s="75"/>
      <c r="L39" s="75"/>
      <c r="M39" s="75"/>
      <c r="N39" s="75"/>
      <c r="O39" s="75"/>
    </row>
    <row r="40" spans="1:15">
      <c r="A40" s="302" t="s">
        <v>32</v>
      </c>
      <c r="B40" s="296" t="s">
        <v>57</v>
      </c>
      <c r="C40" s="296"/>
      <c r="D40" s="296"/>
      <c r="E40" s="300" t="s">
        <v>58</v>
      </c>
      <c r="F40" s="288"/>
      <c r="G40" s="289"/>
      <c r="H40" s="296" t="s">
        <v>59</v>
      </c>
      <c r="I40" s="296"/>
      <c r="J40" s="296"/>
      <c r="K40" s="71"/>
      <c r="L40" s="71"/>
      <c r="M40" s="296" t="str">
        <f>M24</f>
        <v xml:space="preserve">Acumulado </v>
      </c>
      <c r="N40" s="296"/>
      <c r="O40" s="296"/>
    </row>
    <row r="41" spans="1:15" s="68" customFormat="1">
      <c r="A41" s="302"/>
      <c r="B41" s="77" t="s">
        <v>13</v>
      </c>
      <c r="C41" s="98" t="s">
        <v>14</v>
      </c>
      <c r="D41" s="79" t="s">
        <v>5</v>
      </c>
      <c r="E41" s="77" t="s">
        <v>13</v>
      </c>
      <c r="F41" s="98" t="s">
        <v>14</v>
      </c>
      <c r="G41" s="79" t="s">
        <v>5</v>
      </c>
      <c r="H41" s="77" t="s">
        <v>13</v>
      </c>
      <c r="I41" s="98" t="s">
        <v>14</v>
      </c>
      <c r="J41" s="79" t="s">
        <v>5</v>
      </c>
      <c r="K41" s="80"/>
      <c r="L41" s="80"/>
      <c r="M41" s="77" t="s">
        <v>13</v>
      </c>
      <c r="N41" s="98" t="s">
        <v>14</v>
      </c>
      <c r="O41" s="79" t="s">
        <v>5</v>
      </c>
    </row>
    <row r="42" spans="1:15">
      <c r="A42" s="81" t="s">
        <v>33</v>
      </c>
      <c r="B42" s="115">
        <v>1800</v>
      </c>
      <c r="C42" s="117">
        <v>1395</v>
      </c>
      <c r="D42" s="100">
        <f>IF(B42=0,0,(C42/B42))</f>
        <v>0.77500000000000002</v>
      </c>
      <c r="E42" s="115">
        <v>1800</v>
      </c>
      <c r="F42" s="136">
        <v>1354</v>
      </c>
      <c r="G42" s="100">
        <f>IF(E42=0,0,(F42/E42))</f>
        <v>0.75222222222222224</v>
      </c>
      <c r="H42" s="115">
        <v>1800</v>
      </c>
      <c r="I42" s="117">
        <v>1587</v>
      </c>
      <c r="J42" s="100">
        <f>IF(H42=0,0,(I42/H42))</f>
        <v>0.88166666666666671</v>
      </c>
      <c r="K42" s="86"/>
      <c r="L42" s="86"/>
      <c r="M42" s="115">
        <f>B42+E42+H42</f>
        <v>5400</v>
      </c>
      <c r="N42" s="117">
        <f>C42+F42+I42</f>
        <v>4336</v>
      </c>
      <c r="O42" s="100">
        <f>N42/M42</f>
        <v>0.80296296296296299</v>
      </c>
    </row>
    <row r="43" spans="1:15">
      <c r="A43" s="102"/>
      <c r="B43" s="104"/>
      <c r="C43" s="103"/>
      <c r="D43" s="103"/>
      <c r="E43" s="104"/>
      <c r="F43" s="103"/>
      <c r="G43" s="103"/>
      <c r="H43" s="104"/>
      <c r="I43" s="103"/>
      <c r="J43" s="103"/>
      <c r="K43" s="93"/>
      <c r="L43" s="93"/>
      <c r="M43" s="105"/>
      <c r="N43" s="106"/>
      <c r="O43" s="105"/>
    </row>
    <row r="44" spans="1:1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75"/>
      <c r="L44" s="75"/>
      <c r="M44" s="75"/>
      <c r="N44" s="75"/>
      <c r="O44" s="75"/>
    </row>
    <row r="45" spans="1:15">
      <c r="A45" s="307" t="s">
        <v>34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</row>
    <row r="46" spans="1:15">
      <c r="A46" s="302" t="s">
        <v>34</v>
      </c>
      <c r="B46" s="296" t="s">
        <v>57</v>
      </c>
      <c r="C46" s="296"/>
      <c r="D46" s="296"/>
      <c r="E46" s="300" t="s">
        <v>58</v>
      </c>
      <c r="F46" s="288"/>
      <c r="G46" s="289"/>
      <c r="H46" s="296" t="s">
        <v>59</v>
      </c>
      <c r="I46" s="296"/>
      <c r="J46" s="296"/>
      <c r="K46" s="71"/>
      <c r="L46" s="71"/>
      <c r="M46" s="296" t="str">
        <f>M13</f>
        <v xml:space="preserve">Acumulado </v>
      </c>
      <c r="N46" s="296"/>
      <c r="O46" s="296"/>
    </row>
    <row r="47" spans="1:15" s="68" customFormat="1">
      <c r="A47" s="302"/>
      <c r="B47" s="77" t="s">
        <v>13</v>
      </c>
      <c r="C47" s="118" t="s">
        <v>14</v>
      </c>
      <c r="D47" s="90" t="s">
        <v>5</v>
      </c>
      <c r="E47" s="77" t="s">
        <v>13</v>
      </c>
      <c r="F47" s="118" t="s">
        <v>14</v>
      </c>
      <c r="G47" s="90" t="s">
        <v>5</v>
      </c>
      <c r="H47" s="77" t="s">
        <v>13</v>
      </c>
      <c r="I47" s="118" t="s">
        <v>14</v>
      </c>
      <c r="J47" s="90" t="s">
        <v>5</v>
      </c>
      <c r="K47" s="80"/>
      <c r="L47" s="80"/>
      <c r="M47" s="77" t="s">
        <v>13</v>
      </c>
      <c r="N47" s="118" t="s">
        <v>14</v>
      </c>
      <c r="O47" s="90" t="s">
        <v>5</v>
      </c>
    </row>
    <row r="48" spans="1:15">
      <c r="A48" s="81" t="s">
        <v>35</v>
      </c>
      <c r="B48" s="115">
        <v>1300</v>
      </c>
      <c r="C48" s="89">
        <v>1589</v>
      </c>
      <c r="D48" s="119">
        <f>IF(B48=0,0,(C48/B48))</f>
        <v>1.2223076923076923</v>
      </c>
      <c r="E48" s="115">
        <v>1300</v>
      </c>
      <c r="F48" s="137">
        <v>1615</v>
      </c>
      <c r="G48" s="119">
        <f>IF(E48=0,0,(F48/E48))</f>
        <v>1.2423076923076923</v>
      </c>
      <c r="H48" s="115">
        <v>1300</v>
      </c>
      <c r="I48" s="89">
        <v>1741</v>
      </c>
      <c r="J48" s="119">
        <f>IF(H48=0,0,(I48/H48))</f>
        <v>1.3392307692307692</v>
      </c>
      <c r="K48" s="86"/>
      <c r="L48" s="86"/>
      <c r="M48" s="115">
        <f>B48+E48+H48</f>
        <v>3900</v>
      </c>
      <c r="N48" s="89">
        <f>C48+F48+I48</f>
        <v>4945</v>
      </c>
      <c r="O48" s="119">
        <f>N48/M48</f>
        <v>1.2679487179487179</v>
      </c>
    </row>
    <row r="49" spans="1:15">
      <c r="A49" s="102"/>
      <c r="B49" s="104"/>
      <c r="C49" s="103"/>
      <c r="D49" s="103"/>
      <c r="E49" s="104"/>
      <c r="F49" s="103"/>
      <c r="G49" s="103"/>
      <c r="H49" s="104"/>
      <c r="I49" s="103"/>
      <c r="J49" s="103"/>
      <c r="K49" s="93"/>
      <c r="L49" s="93"/>
      <c r="M49" s="105"/>
      <c r="N49" s="106"/>
      <c r="O49" s="105"/>
    </row>
    <row r="50" spans="1:15">
      <c r="A50" s="301" t="s">
        <v>36</v>
      </c>
      <c r="B50" s="301"/>
      <c r="C50" s="301"/>
      <c r="D50" s="301"/>
      <c r="E50" s="301"/>
      <c r="F50" s="301"/>
      <c r="G50" s="301"/>
      <c r="H50" s="301"/>
      <c r="I50" s="301"/>
      <c r="J50" s="301"/>
      <c r="K50" s="75"/>
      <c r="L50" s="75"/>
      <c r="M50" s="75"/>
      <c r="N50" s="75"/>
      <c r="O50" s="75"/>
    </row>
    <row r="51" spans="1:15">
      <c r="A51" s="302" t="s">
        <v>37</v>
      </c>
      <c r="B51" s="300" t="s">
        <v>57</v>
      </c>
      <c r="C51" s="288"/>
      <c r="D51" s="303"/>
      <c r="E51" s="287" t="s">
        <v>58</v>
      </c>
      <c r="F51" s="288"/>
      <c r="G51" s="289"/>
      <c r="H51" s="300" t="s">
        <v>59</v>
      </c>
      <c r="I51" s="288"/>
      <c r="J51" s="289"/>
      <c r="K51" s="71"/>
      <c r="L51" s="71"/>
      <c r="M51" s="296" t="str">
        <f>M46</f>
        <v xml:space="preserve">Acumulado </v>
      </c>
      <c r="N51" s="296"/>
      <c r="O51" s="296"/>
    </row>
    <row r="52" spans="1:15" s="68" customFormat="1">
      <c r="A52" s="302"/>
      <c r="B52" s="77" t="s">
        <v>13</v>
      </c>
      <c r="C52" s="132" t="s">
        <v>14</v>
      </c>
      <c r="D52" s="79" t="s">
        <v>5</v>
      </c>
      <c r="E52" s="77" t="s">
        <v>13</v>
      </c>
      <c r="F52" s="131" t="s">
        <v>14</v>
      </c>
      <c r="G52" s="79" t="s">
        <v>5</v>
      </c>
      <c r="H52" s="77" t="s">
        <v>13</v>
      </c>
      <c r="I52" s="78" t="s">
        <v>14</v>
      </c>
      <c r="J52" s="109" t="s">
        <v>5</v>
      </c>
      <c r="K52" s="80"/>
      <c r="L52" s="80"/>
      <c r="M52" s="77" t="s">
        <v>13</v>
      </c>
      <c r="N52" s="98" t="s">
        <v>14</v>
      </c>
      <c r="O52" s="79" t="s">
        <v>5</v>
      </c>
    </row>
    <row r="53" spans="1:15" s="73" customFormat="1">
      <c r="A53" s="140" t="s">
        <v>38</v>
      </c>
      <c r="B53" s="293">
        <v>250</v>
      </c>
      <c r="C53" s="297">
        <v>217</v>
      </c>
      <c r="D53" s="284">
        <f>IF(B53=0,0,(C53/B53))</f>
        <v>0.86799999999999999</v>
      </c>
      <c r="E53" s="293">
        <v>250</v>
      </c>
      <c r="F53" s="290">
        <v>289</v>
      </c>
      <c r="G53" s="284">
        <f>IF(E53=0,0,(F53/E53))</f>
        <v>1.1559999999999999</v>
      </c>
      <c r="H53" s="293">
        <v>250</v>
      </c>
      <c r="I53" s="304">
        <v>147</v>
      </c>
      <c r="J53" s="284">
        <f>IF(I53=0,0,(I53/H53))</f>
        <v>0.58799999999999997</v>
      </c>
      <c r="K53" s="93"/>
      <c r="L53" s="93"/>
      <c r="M53" s="278">
        <f>B53+E53+H53</f>
        <v>750</v>
      </c>
      <c r="N53" s="281">
        <f>C53+F53+I53</f>
        <v>653</v>
      </c>
      <c r="O53" s="284">
        <f>IF(M53=0,0,(N53/M53))</f>
        <v>0.8706666666666667</v>
      </c>
    </row>
    <row r="54" spans="1:15" s="73" customFormat="1" ht="12.75" hidden="1" customHeight="1">
      <c r="A54" s="133" t="s">
        <v>40</v>
      </c>
      <c r="B54" s="294"/>
      <c r="C54" s="298"/>
      <c r="D54" s="285"/>
      <c r="E54" s="294"/>
      <c r="F54" s="291"/>
      <c r="G54" s="285"/>
      <c r="H54" s="294"/>
      <c r="I54" s="305"/>
      <c r="J54" s="285"/>
      <c r="K54" s="93"/>
      <c r="L54" s="93"/>
      <c r="M54" s="279"/>
      <c r="N54" s="282"/>
      <c r="O54" s="285"/>
    </row>
    <row r="55" spans="1:15" ht="12.75" hidden="1" customHeight="1">
      <c r="A55" s="134" t="s">
        <v>41</v>
      </c>
      <c r="B55" s="294"/>
      <c r="C55" s="298"/>
      <c r="D55" s="285"/>
      <c r="E55" s="294"/>
      <c r="F55" s="291"/>
      <c r="G55" s="285"/>
      <c r="H55" s="294"/>
      <c r="I55" s="305"/>
      <c r="J55" s="285"/>
      <c r="K55" s="86"/>
      <c r="L55" s="86"/>
      <c r="M55" s="279"/>
      <c r="N55" s="282"/>
      <c r="O55" s="285"/>
    </row>
    <row r="56" spans="1:15">
      <c r="A56" s="134" t="s">
        <v>39</v>
      </c>
      <c r="B56" s="295"/>
      <c r="C56" s="299"/>
      <c r="D56" s="286"/>
      <c r="E56" s="295"/>
      <c r="F56" s="292"/>
      <c r="G56" s="286"/>
      <c r="H56" s="295"/>
      <c r="I56" s="305"/>
      <c r="J56" s="286"/>
      <c r="K56" s="92"/>
      <c r="L56" s="92"/>
      <c r="M56" s="280"/>
      <c r="N56" s="283"/>
      <c r="O56" s="286"/>
    </row>
    <row r="57" spans="1:15" hidden="1">
      <c r="A57" s="307" t="s">
        <v>42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</row>
    <row r="58" spans="1:15" ht="12.75" hidden="1" customHeight="1">
      <c r="A58" s="308" t="s">
        <v>43</v>
      </c>
      <c r="B58" s="296" t="s">
        <v>44</v>
      </c>
      <c r="C58" s="296"/>
      <c r="D58" s="296"/>
      <c r="E58" s="296" t="s">
        <v>45</v>
      </c>
      <c r="F58" s="296"/>
      <c r="G58" s="296"/>
      <c r="H58" s="296" t="s">
        <v>46</v>
      </c>
      <c r="I58" s="296"/>
      <c r="J58" s="296"/>
      <c r="K58" s="71"/>
      <c r="L58" s="71"/>
      <c r="M58" s="296" t="str">
        <f>M51</f>
        <v xml:space="preserve">Acumulado </v>
      </c>
      <c r="N58" s="296"/>
      <c r="O58" s="296"/>
    </row>
    <row r="59" spans="1:15" s="68" customFormat="1" hidden="1">
      <c r="A59" s="308"/>
      <c r="B59" s="77" t="s">
        <v>13</v>
      </c>
      <c r="C59" s="78" t="s">
        <v>14</v>
      </c>
      <c r="D59" s="79" t="s">
        <v>5</v>
      </c>
      <c r="E59" s="77" t="s">
        <v>13</v>
      </c>
      <c r="F59" s="78" t="s">
        <v>14</v>
      </c>
      <c r="G59" s="79" t="s">
        <v>5</v>
      </c>
      <c r="H59" s="77" t="s">
        <v>13</v>
      </c>
      <c r="I59" s="78" t="s">
        <v>14</v>
      </c>
      <c r="J59" s="79" t="s">
        <v>5</v>
      </c>
      <c r="K59" s="80"/>
      <c r="L59" s="80"/>
      <c r="M59" s="77" t="s">
        <v>13</v>
      </c>
      <c r="N59" s="98" t="s">
        <v>14</v>
      </c>
      <c r="O59" s="79" t="s">
        <v>5</v>
      </c>
    </row>
    <row r="60" spans="1:15" hidden="1">
      <c r="A60" s="122" t="s">
        <v>47</v>
      </c>
      <c r="B60" s="77">
        <v>8</v>
      </c>
      <c r="C60" s="120">
        <v>0</v>
      </c>
      <c r="D60" s="123">
        <f>IF(B60=0,0,(C60/B60))</f>
        <v>0</v>
      </c>
      <c r="E60" s="77">
        <v>8</v>
      </c>
      <c r="F60" s="120">
        <v>0</v>
      </c>
      <c r="G60" s="123">
        <f>IF(E60=0,0,(F60/E60))</f>
        <v>0</v>
      </c>
      <c r="H60" s="77">
        <v>8</v>
      </c>
      <c r="I60" s="120">
        <v>0</v>
      </c>
      <c r="J60" s="123">
        <f>IF(H60=0,0,(I60/H60))</f>
        <v>0</v>
      </c>
      <c r="K60" s="86"/>
      <c r="L60" s="86"/>
      <c r="M60" s="115" t="e">
        <f>#REF!+#REF!+#REF!+B60+E60+H60+#REF!+#REF!</f>
        <v>#REF!</v>
      </c>
      <c r="N60" s="117" t="e">
        <f>#REF!+#REF!+#REF!+C60+F60+I60+#REF!+#REF!</f>
        <v>#REF!</v>
      </c>
      <c r="O60" s="100" t="e">
        <f>IF(M60=0,0,(N60/M60))</f>
        <v>#REF!</v>
      </c>
    </row>
    <row r="61" spans="1:15">
      <c r="A61" s="309" t="s">
        <v>48</v>
      </c>
      <c r="B61" s="309"/>
      <c r="C61" s="309"/>
      <c r="D61" s="309"/>
      <c r="E61" s="309"/>
      <c r="F61" s="309"/>
      <c r="G61" s="309"/>
      <c r="H61" s="309"/>
      <c r="I61" s="309"/>
      <c r="J61" s="309"/>
      <c r="K61" s="75"/>
      <c r="L61" s="75"/>
      <c r="M61" s="75"/>
      <c r="N61" s="75"/>
      <c r="O61" s="75"/>
    </row>
    <row r="62" spans="1:15">
      <c r="A62" s="302" t="s">
        <v>49</v>
      </c>
      <c r="B62" s="296" t="s">
        <v>57</v>
      </c>
      <c r="C62" s="296"/>
      <c r="D62" s="296"/>
      <c r="E62" s="76" t="s">
        <v>58</v>
      </c>
      <c r="F62" s="76"/>
      <c r="G62" s="76"/>
      <c r="H62" s="296" t="s">
        <v>59</v>
      </c>
      <c r="I62" s="296"/>
      <c r="J62" s="296"/>
      <c r="K62" s="71"/>
      <c r="L62" s="71"/>
      <c r="M62" s="296" t="str">
        <f>M51</f>
        <v xml:space="preserve">Acumulado </v>
      </c>
      <c r="N62" s="296"/>
      <c r="O62" s="296"/>
    </row>
    <row r="63" spans="1:15" s="68" customFormat="1">
      <c r="A63" s="302"/>
      <c r="B63" s="77" t="s">
        <v>13</v>
      </c>
      <c r="C63" s="78" t="s">
        <v>14</v>
      </c>
      <c r="D63" s="79" t="s">
        <v>5</v>
      </c>
      <c r="E63" s="77" t="s">
        <v>13</v>
      </c>
      <c r="F63" s="78" t="s">
        <v>14</v>
      </c>
      <c r="G63" s="79" t="s">
        <v>5</v>
      </c>
      <c r="H63" s="77" t="s">
        <v>13</v>
      </c>
      <c r="I63" s="78" t="s">
        <v>14</v>
      </c>
      <c r="J63" s="79" t="s">
        <v>5</v>
      </c>
      <c r="K63" s="80"/>
      <c r="L63" s="80"/>
      <c r="M63" s="77" t="s">
        <v>13</v>
      </c>
      <c r="N63" s="98" t="s">
        <v>14</v>
      </c>
      <c r="O63" s="79" t="s">
        <v>5</v>
      </c>
    </row>
    <row r="64" spans="1:15">
      <c r="A64" s="81" t="s">
        <v>50</v>
      </c>
      <c r="B64" s="77">
        <v>90</v>
      </c>
      <c r="C64" s="89">
        <v>119</v>
      </c>
      <c r="D64" s="123">
        <f>IF(B64=0,0,(C64/B64))</f>
        <v>1.3222222222222222</v>
      </c>
      <c r="E64" s="77">
        <v>90</v>
      </c>
      <c r="F64" s="138">
        <v>93</v>
      </c>
      <c r="G64" s="123">
        <f>IF(E64=0,0,(F64/E64))</f>
        <v>1.0333333333333334</v>
      </c>
      <c r="H64" s="77">
        <v>90</v>
      </c>
      <c r="I64" s="89">
        <v>101</v>
      </c>
      <c r="J64" s="123">
        <f>IF(H64=0,0,(I64/H64))</f>
        <v>1.1222222222222222</v>
      </c>
      <c r="K64" s="86"/>
      <c r="L64" s="86"/>
      <c r="M64" s="115">
        <f>B64+E64+H64</f>
        <v>270</v>
      </c>
      <c r="N64" s="117">
        <f>C64+F64+I64</f>
        <v>313</v>
      </c>
      <c r="O64" s="100">
        <f>IF(M64=0,0,(N64/M64))</f>
        <v>1.1592592592592592</v>
      </c>
    </row>
    <row r="65" spans="1:15">
      <c r="A65" s="102"/>
      <c r="B65" s="104"/>
      <c r="C65" s="103"/>
      <c r="D65" s="103"/>
      <c r="E65" s="104"/>
      <c r="F65" s="103"/>
      <c r="G65" s="103"/>
      <c r="H65" s="104"/>
      <c r="I65" s="103"/>
      <c r="J65" s="103"/>
      <c r="K65" s="93"/>
      <c r="L65" s="93"/>
      <c r="M65" s="105"/>
      <c r="N65" s="106"/>
      <c r="O65" s="105"/>
    </row>
    <row r="66" spans="1:15" hidden="1">
      <c r="A66" s="307" t="s">
        <v>51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</row>
    <row r="67" spans="1:15" ht="12.75" hidden="1" customHeight="1">
      <c r="A67" s="302" t="s">
        <v>52</v>
      </c>
      <c r="B67" s="296" t="s">
        <v>44</v>
      </c>
      <c r="C67" s="296"/>
      <c r="D67" s="296"/>
      <c r="E67" s="296" t="s">
        <v>45</v>
      </c>
      <c r="F67" s="296"/>
      <c r="G67" s="296"/>
      <c r="H67" s="296" t="s">
        <v>46</v>
      </c>
      <c r="I67" s="296"/>
      <c r="J67" s="296"/>
      <c r="K67" s="71"/>
      <c r="L67" s="71"/>
      <c r="M67" s="296" t="str">
        <f>M51</f>
        <v xml:space="preserve">Acumulado </v>
      </c>
      <c r="N67" s="296"/>
      <c r="O67" s="296"/>
    </row>
    <row r="68" spans="1:15" s="68" customFormat="1" hidden="1">
      <c r="A68" s="302"/>
      <c r="B68" s="77" t="s">
        <v>13</v>
      </c>
      <c r="C68" s="78" t="s">
        <v>14</v>
      </c>
      <c r="D68" s="79" t="s">
        <v>5</v>
      </c>
      <c r="E68" s="77" t="s">
        <v>13</v>
      </c>
      <c r="F68" s="78" t="s">
        <v>14</v>
      </c>
      <c r="G68" s="79" t="s">
        <v>5</v>
      </c>
      <c r="H68" s="77" t="s">
        <v>13</v>
      </c>
      <c r="I68" s="78" t="s">
        <v>14</v>
      </c>
      <c r="J68" s="79" t="s">
        <v>5</v>
      </c>
      <c r="K68" s="80"/>
      <c r="L68" s="80"/>
      <c r="M68" s="77" t="s">
        <v>13</v>
      </c>
      <c r="N68" s="98" t="s">
        <v>14</v>
      </c>
      <c r="O68" s="79" t="s">
        <v>5</v>
      </c>
    </row>
    <row r="69" spans="1:15" hidden="1">
      <c r="A69" s="81" t="s">
        <v>53</v>
      </c>
      <c r="B69" s="77">
        <v>150</v>
      </c>
      <c r="C69" s="120" t="e">
        <f>#REF!</f>
        <v>#REF!</v>
      </c>
      <c r="D69" s="123" t="e">
        <f>IF(B69=0,0,(C69/B69))</f>
        <v>#REF!</v>
      </c>
      <c r="E69" s="77">
        <v>150</v>
      </c>
      <c r="F69" s="120" t="e">
        <f>#REF!</f>
        <v>#REF!</v>
      </c>
      <c r="G69" s="123" t="e">
        <f>IF(E69=0,0,(F69/E69))</f>
        <v>#REF!</v>
      </c>
      <c r="H69" s="77">
        <v>150</v>
      </c>
      <c r="I69" s="120" t="e">
        <f>#REF!</f>
        <v>#REF!</v>
      </c>
      <c r="J69" s="123" t="e">
        <f>IF(H69=0,0,(I69/H69))</f>
        <v>#REF!</v>
      </c>
      <c r="K69" s="86"/>
      <c r="L69" s="86"/>
      <c r="M69" s="77" t="e">
        <f>#REF!+#REF!+#REF!+B69+E69+H69+#REF!+#REF!</f>
        <v>#REF!</v>
      </c>
      <c r="N69" s="89" t="e">
        <f>#REF!+#REF!+#REF!+C69+F69+I69+#REF!+#REF!</f>
        <v>#REF!</v>
      </c>
      <c r="O69" s="123" t="e">
        <f>IF(M69=0,0,(N69/M69))</f>
        <v>#REF!</v>
      </c>
    </row>
    <row r="70" spans="1:15" hidden="1">
      <c r="A70" s="124" t="s">
        <v>54</v>
      </c>
      <c r="B70" s="104"/>
      <c r="C70" s="103"/>
      <c r="D70" s="103"/>
      <c r="E70" s="104"/>
      <c r="F70" s="103"/>
      <c r="G70" s="103"/>
      <c r="H70" s="104"/>
      <c r="I70" s="103"/>
      <c r="J70" s="103"/>
      <c r="K70" s="93"/>
      <c r="L70" s="93"/>
      <c r="M70" s="105"/>
      <c r="N70" s="106"/>
      <c r="O70" s="105"/>
    </row>
    <row r="71" spans="1:15" ht="12.75" customHeight="1">
      <c r="A71" s="306" t="s">
        <v>55</v>
      </c>
      <c r="B71" s="306"/>
      <c r="C71" s="306"/>
      <c r="D71" s="306"/>
      <c r="E71" s="306"/>
      <c r="F71" s="306"/>
      <c r="G71" s="306"/>
      <c r="H71" s="306"/>
      <c r="I71" s="306"/>
      <c r="J71" s="306"/>
      <c r="K71" s="75"/>
      <c r="L71" s="75"/>
      <c r="M71" s="75"/>
      <c r="N71" s="75"/>
      <c r="O71" s="75"/>
    </row>
    <row r="72" spans="1:15">
      <c r="A72" s="302" t="s">
        <v>55</v>
      </c>
      <c r="B72" s="296" t="s">
        <v>57</v>
      </c>
      <c r="C72" s="296"/>
      <c r="D72" s="296"/>
      <c r="E72" s="76" t="s">
        <v>58</v>
      </c>
      <c r="F72" s="76"/>
      <c r="G72" s="76"/>
      <c r="H72" s="296" t="s">
        <v>59</v>
      </c>
      <c r="I72" s="296"/>
      <c r="J72" s="296"/>
      <c r="K72" s="71"/>
      <c r="L72" s="71"/>
      <c r="M72" s="296" t="str">
        <f>M58</f>
        <v xml:space="preserve">Acumulado </v>
      </c>
      <c r="N72" s="296"/>
      <c r="O72" s="296"/>
    </row>
    <row r="73" spans="1:15">
      <c r="A73" s="302"/>
      <c r="B73" s="77" t="s">
        <v>13</v>
      </c>
      <c r="C73" s="98" t="s">
        <v>14</v>
      </c>
      <c r="D73" s="79" t="s">
        <v>5</v>
      </c>
      <c r="E73" s="77" t="s">
        <v>13</v>
      </c>
      <c r="F73" s="98" t="s">
        <v>14</v>
      </c>
      <c r="G73" s="79" t="s">
        <v>5</v>
      </c>
      <c r="H73" s="77" t="s">
        <v>13</v>
      </c>
      <c r="I73" s="98" t="s">
        <v>14</v>
      </c>
      <c r="J73" s="79" t="s">
        <v>5</v>
      </c>
      <c r="K73" s="93"/>
      <c r="L73" s="93"/>
      <c r="M73" s="77" t="s">
        <v>13</v>
      </c>
      <c r="N73" s="98" t="s">
        <v>14</v>
      </c>
      <c r="O73" s="79" t="s">
        <v>5</v>
      </c>
    </row>
    <row r="74" spans="1:15">
      <c r="A74" s="125" t="s">
        <v>56</v>
      </c>
      <c r="B74" s="115">
        <v>7000</v>
      </c>
      <c r="C74" s="89" t="e">
        <f>#REF!</f>
        <v>#REF!</v>
      </c>
      <c r="D74" s="100" t="e">
        <f>IF(B74=0,0,(C74/B74))</f>
        <v>#REF!</v>
      </c>
      <c r="E74" s="115">
        <v>7000</v>
      </c>
      <c r="F74" s="139">
        <v>7951</v>
      </c>
      <c r="G74" s="100">
        <f>IF(E74=0,0,(F74/E74))</f>
        <v>1.1358571428571429</v>
      </c>
      <c r="H74" s="115">
        <v>7000</v>
      </c>
      <c r="I74" s="89" t="e">
        <f>#REF!</f>
        <v>#REF!</v>
      </c>
      <c r="J74" s="100" t="e">
        <f>IF(H74=0,0,(I74/H74))</f>
        <v>#REF!</v>
      </c>
      <c r="K74" s="86"/>
      <c r="L74" s="86"/>
      <c r="M74" s="115">
        <f>B74+E74+H74</f>
        <v>21000</v>
      </c>
      <c r="N74" s="89" t="e">
        <f>C74+F74+I74</f>
        <v>#REF!</v>
      </c>
      <c r="O74" s="100" t="e">
        <f>N74/M74</f>
        <v>#REF!</v>
      </c>
    </row>
    <row r="75" spans="1:15">
      <c r="A75" s="102"/>
      <c r="B75" s="104"/>
      <c r="C75" s="104"/>
      <c r="D75" s="104"/>
      <c r="E75" s="104"/>
      <c r="F75" s="104"/>
      <c r="G75" s="104"/>
      <c r="H75" s="104"/>
      <c r="I75" s="104"/>
      <c r="J75" s="104"/>
      <c r="K75" s="92"/>
      <c r="L75" s="92"/>
      <c r="M75" s="104"/>
      <c r="N75" s="121"/>
      <c r="O75" s="105"/>
    </row>
  </sheetData>
  <sheetProtection selectLockedCells="1" selectUnlockedCells="1"/>
  <mergeCells count="74">
    <mergeCell ref="M13:O13"/>
    <mergeCell ref="A10:P10"/>
    <mergeCell ref="B1:K2"/>
    <mergeCell ref="B3:K4"/>
    <mergeCell ref="A12:J12"/>
    <mergeCell ref="A13:A14"/>
    <mergeCell ref="B13:D13"/>
    <mergeCell ref="H13:J13"/>
    <mergeCell ref="E13:G13"/>
    <mergeCell ref="A23:O23"/>
    <mergeCell ref="A24:A25"/>
    <mergeCell ref="B24:D24"/>
    <mergeCell ref="H24:J24"/>
    <mergeCell ref="M24:O24"/>
    <mergeCell ref="A30:J30"/>
    <mergeCell ref="E24:G24"/>
    <mergeCell ref="M46:O46"/>
    <mergeCell ref="A31:A32"/>
    <mergeCell ref="B31:D31"/>
    <mergeCell ref="H31:J31"/>
    <mergeCell ref="M31:O31"/>
    <mergeCell ref="A39:J39"/>
    <mergeCell ref="A40:A41"/>
    <mergeCell ref="B40:D40"/>
    <mergeCell ref="H40:J40"/>
    <mergeCell ref="M40:O40"/>
    <mergeCell ref="A44:J44"/>
    <mergeCell ref="A45:O45"/>
    <mergeCell ref="A46:A47"/>
    <mergeCell ref="B46:D46"/>
    <mergeCell ref="M62:O62"/>
    <mergeCell ref="A66:O66"/>
    <mergeCell ref="A57:O57"/>
    <mergeCell ref="A58:A59"/>
    <mergeCell ref="B58:D58"/>
    <mergeCell ref="E58:G58"/>
    <mergeCell ref="H58:J58"/>
    <mergeCell ref="M58:O58"/>
    <mergeCell ref="A61:J61"/>
    <mergeCell ref="A62:A63"/>
    <mergeCell ref="B62:D62"/>
    <mergeCell ref="H62:J62"/>
    <mergeCell ref="M72:O72"/>
    <mergeCell ref="A67:A68"/>
    <mergeCell ref="B67:D67"/>
    <mergeCell ref="E67:G67"/>
    <mergeCell ref="H67:J67"/>
    <mergeCell ref="M67:O67"/>
    <mergeCell ref="A71:J71"/>
    <mergeCell ref="A72:A73"/>
    <mergeCell ref="B72:D72"/>
    <mergeCell ref="H72:J72"/>
    <mergeCell ref="C53:C56"/>
    <mergeCell ref="D53:D56"/>
    <mergeCell ref="E53:E56"/>
    <mergeCell ref="E31:G31"/>
    <mergeCell ref="E40:G40"/>
    <mergeCell ref="E46:G46"/>
    <mergeCell ref="A50:J50"/>
    <mergeCell ref="A51:A52"/>
    <mergeCell ref="B51:D51"/>
    <mergeCell ref="H51:J51"/>
    <mergeCell ref="H46:J46"/>
    <mergeCell ref="I53:I56"/>
    <mergeCell ref="J53:J56"/>
    <mergeCell ref="B53:B56"/>
    <mergeCell ref="M53:M56"/>
    <mergeCell ref="N53:N56"/>
    <mergeCell ref="O53:O56"/>
    <mergeCell ref="E51:G51"/>
    <mergeCell ref="F53:F56"/>
    <mergeCell ref="G53:G56"/>
    <mergeCell ref="H53:H56"/>
    <mergeCell ref="M51:O51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57" firstPageNumber="0" orientation="landscape" horizontalDpi="300" verticalDpi="300" r:id="rId1"/>
  <headerFooter alignWithMargins="0">
    <oddFooter xml:space="preserve">&amp;L&amp;14Página 30&amp;C </oddFooter>
  </headerFooter>
  <rowBreaks count="1" manualBreakCount="1">
    <brk id="7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74"/>
  <sheetViews>
    <sheetView showGridLines="0" zoomScale="106" zoomScaleNormal="106" zoomScaleSheetLayoutView="8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:B19"/>
    </sheetView>
  </sheetViews>
  <sheetFormatPr defaultRowHeight="12.75"/>
  <cols>
    <col min="1" max="1" width="53.7109375" style="66" customWidth="1"/>
    <col min="2" max="2" width="11.42578125" style="66" bestFit="1" customWidth="1"/>
    <col min="3" max="3" width="10.140625" style="66" bestFit="1" customWidth="1"/>
    <col min="4" max="4" width="8" style="66" bestFit="1" customWidth="1"/>
    <col min="5" max="5" width="11.42578125" style="66" customWidth="1"/>
    <col min="6" max="6" width="10.140625" style="66" bestFit="1" customWidth="1"/>
    <col min="7" max="7" width="8" style="66" bestFit="1" customWidth="1"/>
    <col min="8" max="8" width="13.7109375" style="66" customWidth="1"/>
    <col min="9" max="9" width="10.140625" style="66" bestFit="1" customWidth="1"/>
    <col min="10" max="10" width="8.140625" style="66" bestFit="1" customWidth="1"/>
    <col min="11" max="11" width="11.42578125" style="73" customWidth="1"/>
    <col min="12" max="12" width="10.140625" style="69" customWidth="1"/>
    <col min="13" max="13" width="8.140625" style="69" customWidth="1"/>
    <col min="14" max="14" width="13.5703125" style="73" customWidth="1"/>
    <col min="15" max="15" width="10.140625" style="69" customWidth="1"/>
    <col min="16" max="16" width="8.140625" style="69" customWidth="1"/>
    <col min="17" max="17" width="13.5703125" style="73" customWidth="1"/>
    <col min="18" max="18" width="10.140625" style="69" customWidth="1"/>
    <col min="19" max="19" width="8.140625" style="69" customWidth="1"/>
    <col min="20" max="20" width="2.28515625" style="69" customWidth="1"/>
    <col min="21" max="21" width="13.5703125" style="66" customWidth="1"/>
    <col min="22" max="22" width="10.140625" style="67" bestFit="1" customWidth="1"/>
    <col min="23" max="23" width="8.140625" style="68" customWidth="1"/>
    <col min="24" max="16384" width="9.140625" style="66"/>
  </cols>
  <sheetData>
    <row r="1" spans="1:23">
      <c r="A1" s="62"/>
      <c r="B1" s="62"/>
      <c r="C1" s="62"/>
      <c r="D1" s="62"/>
      <c r="E1" s="62"/>
      <c r="F1" s="62"/>
      <c r="G1" s="62"/>
      <c r="H1" s="62"/>
      <c r="I1" s="62"/>
      <c r="J1" s="6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62"/>
      <c r="V1" s="65"/>
      <c r="W1" s="62"/>
    </row>
    <row r="2" spans="1:23">
      <c r="K2" s="312"/>
      <c r="L2" s="312"/>
      <c r="M2" s="312"/>
      <c r="N2" s="312"/>
      <c r="O2" s="312"/>
      <c r="P2" s="312"/>
      <c r="Q2" s="312"/>
      <c r="R2" s="312"/>
      <c r="S2" s="312"/>
      <c r="T2" s="312"/>
    </row>
    <row r="3" spans="1:23" ht="12.95" customHeight="1"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4" spans="1:23">
      <c r="K4" s="313"/>
      <c r="L4" s="313"/>
      <c r="M4" s="313"/>
      <c r="N4" s="313"/>
      <c r="O4" s="313"/>
      <c r="P4" s="313"/>
      <c r="Q4" s="313"/>
      <c r="R4" s="313"/>
      <c r="S4" s="313"/>
      <c r="T4" s="313"/>
    </row>
    <row r="5" spans="1:23"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3"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3"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3" ht="15.75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</row>
    <row r="9" spans="1:23">
      <c r="A9" s="63"/>
      <c r="B9" s="63"/>
      <c r="C9" s="63"/>
      <c r="D9" s="63"/>
      <c r="E9" s="63"/>
      <c r="F9" s="63"/>
      <c r="G9" s="63"/>
      <c r="H9" s="63"/>
      <c r="I9" s="63"/>
      <c r="J9" s="63"/>
      <c r="K9" s="71"/>
      <c r="L9" s="71"/>
      <c r="M9" s="71"/>
      <c r="N9" s="71"/>
      <c r="O9" s="71"/>
      <c r="P9" s="71"/>
      <c r="Q9" s="71"/>
      <c r="R9" s="71"/>
      <c r="S9" s="71"/>
      <c r="T9" s="71"/>
      <c r="U9" s="63"/>
      <c r="V9" s="63"/>
      <c r="W9" s="63"/>
    </row>
    <row r="10" spans="1:23" ht="18" customHeight="1">
      <c r="A10" s="311" t="s">
        <v>81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</row>
    <row r="11" spans="1:23" s="73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85" customHeight="1">
      <c r="A12" s="314" t="s">
        <v>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74"/>
      <c r="U12" s="75"/>
      <c r="V12" s="75"/>
      <c r="W12" s="75"/>
    </row>
    <row r="13" spans="1:23" ht="14.85" customHeight="1">
      <c r="A13" s="302" t="s">
        <v>8</v>
      </c>
      <c r="B13" s="315" t="s">
        <v>9</v>
      </c>
      <c r="C13" s="315"/>
      <c r="D13" s="315"/>
      <c r="E13" s="315" t="s">
        <v>10</v>
      </c>
      <c r="F13" s="315"/>
      <c r="G13" s="315"/>
      <c r="H13" s="315" t="s">
        <v>11</v>
      </c>
      <c r="I13" s="315"/>
      <c r="J13" s="315"/>
      <c r="K13" s="300" t="s">
        <v>57</v>
      </c>
      <c r="L13" s="288"/>
      <c r="M13" s="289"/>
      <c r="N13" s="300" t="s">
        <v>58</v>
      </c>
      <c r="O13" s="288"/>
      <c r="P13" s="289"/>
      <c r="Q13" s="296" t="s">
        <v>59</v>
      </c>
      <c r="R13" s="296"/>
      <c r="S13" s="296"/>
      <c r="T13" s="71"/>
      <c r="U13" s="296" t="s">
        <v>79</v>
      </c>
      <c r="V13" s="296"/>
      <c r="W13" s="296"/>
    </row>
    <row r="14" spans="1:23" s="68" customFormat="1">
      <c r="A14" s="302"/>
      <c r="B14" s="156" t="s">
        <v>13</v>
      </c>
      <c r="C14" s="157" t="s">
        <v>14</v>
      </c>
      <c r="D14" s="158" t="s">
        <v>5</v>
      </c>
      <c r="E14" s="156" t="s">
        <v>13</v>
      </c>
      <c r="F14" s="157" t="s">
        <v>14</v>
      </c>
      <c r="G14" s="158" t="s">
        <v>5</v>
      </c>
      <c r="H14" s="156" t="s">
        <v>13</v>
      </c>
      <c r="I14" s="157" t="s">
        <v>14</v>
      </c>
      <c r="J14" s="158" t="s">
        <v>5</v>
      </c>
      <c r="K14" s="77" t="s">
        <v>13</v>
      </c>
      <c r="L14" s="78" t="s">
        <v>14</v>
      </c>
      <c r="M14" s="79" t="s">
        <v>5</v>
      </c>
      <c r="N14" s="77" t="s">
        <v>13</v>
      </c>
      <c r="O14" s="78" t="s">
        <v>14</v>
      </c>
      <c r="P14" s="79" t="s">
        <v>5</v>
      </c>
      <c r="Q14" s="77" t="s">
        <v>13</v>
      </c>
      <c r="R14" s="78" t="s">
        <v>14</v>
      </c>
      <c r="S14" s="79" t="s">
        <v>5</v>
      </c>
      <c r="T14" s="80"/>
      <c r="U14" s="77" t="s">
        <v>13</v>
      </c>
      <c r="V14" s="78" t="s">
        <v>14</v>
      </c>
      <c r="W14" s="79" t="s">
        <v>5</v>
      </c>
    </row>
    <row r="15" spans="1:23">
      <c r="A15" s="81" t="s">
        <v>15</v>
      </c>
      <c r="B15" s="159">
        <f>(E15/31)*19</f>
        <v>134.83870967741936</v>
      </c>
      <c r="C15" s="160">
        <f>51+6</f>
        <v>57</v>
      </c>
      <c r="D15" s="161">
        <f t="shared" ref="D15:D20" si="0">C15/B15</f>
        <v>0.42272727272727273</v>
      </c>
      <c r="E15" s="159">
        <v>220</v>
      </c>
      <c r="F15" s="160">
        <f>186+19</f>
        <v>205</v>
      </c>
      <c r="G15" s="161">
        <f>F15/E15</f>
        <v>0.93181818181818177</v>
      </c>
      <c r="H15" s="159">
        <v>220</v>
      </c>
      <c r="I15" s="160">
        <f>214+20</f>
        <v>234</v>
      </c>
      <c r="J15" s="161">
        <f t="shared" ref="J15:J20" si="1">I15/H15</f>
        <v>1.0636363636363637</v>
      </c>
      <c r="K15" s="82">
        <v>220</v>
      </c>
      <c r="L15" s="83">
        <v>293</v>
      </c>
      <c r="M15" s="84">
        <v>1.3318181818181818</v>
      </c>
      <c r="N15" s="82">
        <v>220</v>
      </c>
      <c r="O15" s="83">
        <v>346</v>
      </c>
      <c r="P15" s="84">
        <v>1.5727272727272728</v>
      </c>
      <c r="Q15" s="82">
        <v>220</v>
      </c>
      <c r="R15" s="85">
        <f>'Contrato X Realizado 4ºTRIME '!I15</f>
        <v>356</v>
      </c>
      <c r="S15" s="84">
        <v>1.6272727272727272</v>
      </c>
      <c r="T15" s="86"/>
      <c r="U15" s="82">
        <f t="shared" ref="U15:V20" si="2">B15+E15+H15+K15+N15+Q15</f>
        <v>1234.8387096774195</v>
      </c>
      <c r="V15" s="162">
        <f t="shared" si="2"/>
        <v>1491</v>
      </c>
      <c r="W15" s="84">
        <f t="shared" ref="W15:W20" si="3">V15/U15</f>
        <v>1.2074451410658307</v>
      </c>
    </row>
    <row r="16" spans="1:23">
      <c r="A16" s="81" t="s">
        <v>16</v>
      </c>
      <c r="B16" s="159">
        <f>(E16/31)*19</f>
        <v>318.70967741935482</v>
      </c>
      <c r="C16" s="160">
        <f>23+167</f>
        <v>190</v>
      </c>
      <c r="D16" s="161">
        <f t="shared" si="0"/>
        <v>0.59615384615384615</v>
      </c>
      <c r="E16" s="159">
        <v>520</v>
      </c>
      <c r="F16" s="160">
        <f>478+14</f>
        <v>492</v>
      </c>
      <c r="G16" s="161">
        <f>IF(E16=0,0,(F16/E16))</f>
        <v>0.94615384615384612</v>
      </c>
      <c r="H16" s="159">
        <v>520</v>
      </c>
      <c r="I16" s="160">
        <v>494</v>
      </c>
      <c r="J16" s="161">
        <f t="shared" si="1"/>
        <v>0.95</v>
      </c>
      <c r="K16" s="82">
        <v>520</v>
      </c>
      <c r="L16" s="83">
        <v>529</v>
      </c>
      <c r="M16" s="84">
        <v>1.0173076923076922</v>
      </c>
      <c r="N16" s="82">
        <v>520</v>
      </c>
      <c r="O16" s="83">
        <v>556</v>
      </c>
      <c r="P16" s="84">
        <v>1.0692307692307692</v>
      </c>
      <c r="Q16" s="82">
        <v>520</v>
      </c>
      <c r="R16" s="85">
        <f>'Contrato X Realizado 4ºTRIME '!I16</f>
        <v>633</v>
      </c>
      <c r="S16" s="84">
        <v>1.1653846153846155</v>
      </c>
      <c r="T16" s="86"/>
      <c r="U16" s="82">
        <f t="shared" si="2"/>
        <v>2918.7096774193551</v>
      </c>
      <c r="V16" s="162">
        <f t="shared" si="2"/>
        <v>2894</v>
      </c>
      <c r="W16" s="84">
        <f t="shared" si="3"/>
        <v>0.99153404067197159</v>
      </c>
    </row>
    <row r="17" spans="1:23">
      <c r="A17" s="81" t="s">
        <v>17</v>
      </c>
      <c r="B17" s="159">
        <f>(E17/31)*19</f>
        <v>79.677419354838705</v>
      </c>
      <c r="C17" s="160">
        <v>63</v>
      </c>
      <c r="D17" s="161">
        <f t="shared" si="0"/>
        <v>0.79068825910931184</v>
      </c>
      <c r="E17" s="159">
        <v>130</v>
      </c>
      <c r="F17" s="160">
        <v>164</v>
      </c>
      <c r="G17" s="161">
        <f>IF(E17=0,0,(F17/E17))</f>
        <v>1.2615384615384615</v>
      </c>
      <c r="H17" s="159">
        <v>130</v>
      </c>
      <c r="I17" s="160">
        <v>115</v>
      </c>
      <c r="J17" s="161">
        <f t="shared" si="1"/>
        <v>0.88461538461538458</v>
      </c>
      <c r="K17" s="82">
        <v>130</v>
      </c>
      <c r="L17" s="83">
        <v>65</v>
      </c>
      <c r="M17" s="84">
        <v>0.5</v>
      </c>
      <c r="N17" s="82">
        <v>130</v>
      </c>
      <c r="O17" s="83">
        <v>52</v>
      </c>
      <c r="P17" s="84">
        <v>0.4</v>
      </c>
      <c r="Q17" s="82">
        <v>130</v>
      </c>
      <c r="R17" s="85">
        <f>'Contrato X Realizado 4ºTRIME '!I17</f>
        <v>120</v>
      </c>
      <c r="S17" s="84">
        <v>0.92307692307692313</v>
      </c>
      <c r="T17" s="86"/>
      <c r="U17" s="82">
        <f t="shared" si="2"/>
        <v>729.67741935483878</v>
      </c>
      <c r="V17" s="162">
        <f t="shared" si="2"/>
        <v>579</v>
      </c>
      <c r="W17" s="84">
        <f t="shared" si="3"/>
        <v>0.79350132625994685</v>
      </c>
    </row>
    <row r="18" spans="1:23">
      <c r="A18" s="81" t="s">
        <v>18</v>
      </c>
      <c r="B18" s="159">
        <f>(E18/31)*19</f>
        <v>133.61290322580646</v>
      </c>
      <c r="C18" s="163">
        <f>177-23</f>
        <v>154</v>
      </c>
      <c r="D18" s="161">
        <f t="shared" si="0"/>
        <v>1.152583293095123</v>
      </c>
      <c r="E18" s="159">
        <v>218</v>
      </c>
      <c r="F18" s="163">
        <f>268-14</f>
        <v>254</v>
      </c>
      <c r="G18" s="161">
        <f>IF(E18=0,0,(F18/E18))</f>
        <v>1.165137614678899</v>
      </c>
      <c r="H18" s="159">
        <v>218</v>
      </c>
      <c r="I18" s="163">
        <v>183</v>
      </c>
      <c r="J18" s="161">
        <f t="shared" si="1"/>
        <v>0.83944954128440363</v>
      </c>
      <c r="K18" s="82">
        <v>218</v>
      </c>
      <c r="L18" s="87">
        <v>199</v>
      </c>
      <c r="M18" s="84">
        <v>0.91284403669724767</v>
      </c>
      <c r="N18" s="82">
        <v>218</v>
      </c>
      <c r="O18" s="87">
        <v>222</v>
      </c>
      <c r="P18" s="84">
        <v>1.0183486238532109</v>
      </c>
      <c r="Q18" s="82">
        <v>218</v>
      </c>
      <c r="R18" s="85">
        <f>'Contrato X Realizado 4ºTRIME '!I18</f>
        <v>233</v>
      </c>
      <c r="S18" s="84">
        <v>1.0504587155963303</v>
      </c>
      <c r="T18" s="86"/>
      <c r="U18" s="82">
        <f t="shared" si="2"/>
        <v>1223.6129032258063</v>
      </c>
      <c r="V18" s="162">
        <f t="shared" si="2"/>
        <v>1245</v>
      </c>
      <c r="W18" s="84">
        <f t="shared" si="3"/>
        <v>1.017478645998102</v>
      </c>
    </row>
    <row r="19" spans="1:23">
      <c r="A19" s="122" t="s">
        <v>19</v>
      </c>
      <c r="B19" s="159">
        <f>(E19/31)*19</f>
        <v>7.354838709677419</v>
      </c>
      <c r="C19" s="163">
        <v>4</v>
      </c>
      <c r="D19" s="161">
        <f t="shared" si="0"/>
        <v>0.54385964912280704</v>
      </c>
      <c r="E19" s="159">
        <v>12</v>
      </c>
      <c r="F19" s="163">
        <v>12</v>
      </c>
      <c r="G19" s="161">
        <f>IF(E19=0,0,(F19/E19))</f>
        <v>1</v>
      </c>
      <c r="H19" s="159">
        <v>12</v>
      </c>
      <c r="I19" s="163">
        <v>14</v>
      </c>
      <c r="J19" s="161">
        <f t="shared" si="1"/>
        <v>1.1666666666666667</v>
      </c>
      <c r="K19" s="126">
        <v>12</v>
      </c>
      <c r="L19" s="127">
        <v>13</v>
      </c>
      <c r="M19" s="84">
        <v>1.0833333333333333</v>
      </c>
      <c r="N19" s="126">
        <v>12</v>
      </c>
      <c r="O19" s="127">
        <v>12</v>
      </c>
      <c r="P19" s="84">
        <v>1</v>
      </c>
      <c r="Q19" s="126">
        <v>12</v>
      </c>
      <c r="R19" s="128">
        <f>'Contrato X Realizado 4ºTRIME '!I19</f>
        <v>8</v>
      </c>
      <c r="S19" s="84">
        <v>0.66666666666666663</v>
      </c>
      <c r="T19" s="86"/>
      <c r="U19" s="82">
        <f t="shared" si="2"/>
        <v>67.354838709677423</v>
      </c>
      <c r="V19" s="162">
        <f t="shared" si="2"/>
        <v>63</v>
      </c>
      <c r="W19" s="84">
        <f t="shared" si="3"/>
        <v>0.93534482758620685</v>
      </c>
    </row>
    <row r="20" spans="1:23" s="155" customFormat="1" ht="22.5" customHeight="1">
      <c r="A20" s="151" t="s">
        <v>6</v>
      </c>
      <c r="B20" s="164">
        <f>SUM(B15:B19)</f>
        <v>674.19354838709671</v>
      </c>
      <c r="C20" s="165">
        <f>SUM(C15:C19)</f>
        <v>468</v>
      </c>
      <c r="D20" s="166">
        <f t="shared" si="0"/>
        <v>0.69416267942583743</v>
      </c>
      <c r="E20" s="164">
        <f>SUM(E15:E19)</f>
        <v>1100</v>
      </c>
      <c r="F20" s="165">
        <f>SUM(F15:F19)</f>
        <v>1127</v>
      </c>
      <c r="G20" s="166">
        <f>IF(E20=0,0,(F20/E20))</f>
        <v>1.0245454545454546</v>
      </c>
      <c r="H20" s="164">
        <f>SUM(H15:H19)</f>
        <v>1100</v>
      </c>
      <c r="I20" s="167">
        <f>SUM(I15:I19)</f>
        <v>1040</v>
      </c>
      <c r="J20" s="166">
        <f t="shared" si="1"/>
        <v>0.94545454545454544</v>
      </c>
      <c r="K20" s="168">
        <v>1100</v>
      </c>
      <c r="L20" s="152">
        <v>1099</v>
      </c>
      <c r="M20" s="130">
        <v>0.99909090909090914</v>
      </c>
      <c r="N20" s="129">
        <v>1100</v>
      </c>
      <c r="O20" s="152">
        <v>1188</v>
      </c>
      <c r="P20" s="130">
        <v>1.08</v>
      </c>
      <c r="Q20" s="129">
        <v>1100</v>
      </c>
      <c r="R20" s="152">
        <f>SUM(R15:R19)</f>
        <v>1350</v>
      </c>
      <c r="S20" s="130">
        <v>1.2009090909090909</v>
      </c>
      <c r="T20" s="153"/>
      <c r="U20" s="82">
        <f t="shared" si="2"/>
        <v>6174.1935483870966</v>
      </c>
      <c r="V20" s="169">
        <f t="shared" si="2"/>
        <v>6272</v>
      </c>
      <c r="W20" s="90">
        <f t="shared" si="3"/>
        <v>1.015841170323929</v>
      </c>
    </row>
    <row r="21" spans="1:23" ht="12.75" hidden="1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92"/>
      <c r="L21" s="93"/>
      <c r="M21" s="93"/>
      <c r="N21" s="92"/>
      <c r="O21" s="93"/>
      <c r="P21" s="93"/>
      <c r="Q21" s="92"/>
      <c r="R21" s="93"/>
      <c r="S21" s="93"/>
      <c r="T21" s="93"/>
      <c r="U21" s="94"/>
      <c r="V21" s="95"/>
      <c r="W21" s="96"/>
    </row>
    <row r="22" spans="1:23">
      <c r="A22" s="7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93"/>
      <c r="U22" s="94"/>
      <c r="V22" s="95"/>
      <c r="W22" s="96"/>
    </row>
    <row r="23" spans="1:23">
      <c r="A23" s="307" t="s">
        <v>20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</row>
    <row r="24" spans="1:23">
      <c r="A24" s="302" t="s">
        <v>21</v>
      </c>
      <c r="B24" s="315" t="s">
        <v>9</v>
      </c>
      <c r="C24" s="315"/>
      <c r="D24" s="315"/>
      <c r="E24" s="315" t="s">
        <v>10</v>
      </c>
      <c r="F24" s="315"/>
      <c r="G24" s="315"/>
      <c r="H24" s="315" t="s">
        <v>11</v>
      </c>
      <c r="I24" s="315"/>
      <c r="J24" s="315"/>
      <c r="K24" s="300" t="s">
        <v>57</v>
      </c>
      <c r="L24" s="288"/>
      <c r="M24" s="289"/>
      <c r="N24" s="300" t="s">
        <v>58</v>
      </c>
      <c r="O24" s="288"/>
      <c r="P24" s="289"/>
      <c r="Q24" s="296" t="s">
        <v>59</v>
      </c>
      <c r="R24" s="296"/>
      <c r="S24" s="296"/>
      <c r="T24" s="71"/>
      <c r="U24" s="296" t="str">
        <f>U13</f>
        <v>Acumulado 2º Semestre</v>
      </c>
      <c r="V24" s="296"/>
      <c r="W24" s="296"/>
    </row>
    <row r="25" spans="1:23" s="68" customFormat="1">
      <c r="A25" s="302"/>
      <c r="B25" s="156" t="s">
        <v>13</v>
      </c>
      <c r="C25" s="170" t="s">
        <v>14</v>
      </c>
      <c r="D25" s="158" t="s">
        <v>5</v>
      </c>
      <c r="E25" s="156" t="s">
        <v>13</v>
      </c>
      <c r="F25" s="170" t="s">
        <v>14</v>
      </c>
      <c r="G25" s="158" t="s">
        <v>5</v>
      </c>
      <c r="H25" s="156" t="s">
        <v>13</v>
      </c>
      <c r="I25" s="170" t="s">
        <v>14</v>
      </c>
      <c r="J25" s="158" t="s">
        <v>5</v>
      </c>
      <c r="K25" s="77" t="s">
        <v>13</v>
      </c>
      <c r="L25" s="98" t="s">
        <v>14</v>
      </c>
      <c r="M25" s="79" t="s">
        <v>5</v>
      </c>
      <c r="N25" s="77" t="s">
        <v>13</v>
      </c>
      <c r="O25" s="98" t="s">
        <v>14</v>
      </c>
      <c r="P25" s="79" t="s">
        <v>5</v>
      </c>
      <c r="Q25" s="77" t="s">
        <v>13</v>
      </c>
      <c r="R25" s="98" t="s">
        <v>14</v>
      </c>
      <c r="S25" s="79" t="s">
        <v>5</v>
      </c>
      <c r="T25" s="80"/>
      <c r="U25" s="77" t="s">
        <v>13</v>
      </c>
      <c r="V25" s="98" t="s">
        <v>14</v>
      </c>
      <c r="W25" s="79" t="s">
        <v>5</v>
      </c>
    </row>
    <row r="26" spans="1:23" s="68" customFormat="1">
      <c r="A26" s="99" t="s">
        <v>22</v>
      </c>
      <c r="B26" s="159">
        <f>(E26/31)*19</f>
        <v>61.29032258064516</v>
      </c>
      <c r="C26" s="170">
        <v>24</v>
      </c>
      <c r="D26" s="171">
        <f>C26/B26</f>
        <v>0.39157894736842108</v>
      </c>
      <c r="E26" s="156">
        <v>100</v>
      </c>
      <c r="F26" s="170">
        <v>82</v>
      </c>
      <c r="G26" s="171">
        <f>F26/E26</f>
        <v>0.82</v>
      </c>
      <c r="H26" s="156">
        <v>100</v>
      </c>
      <c r="I26" s="170">
        <v>164</v>
      </c>
      <c r="J26" s="171">
        <f>I26/H26</f>
        <v>1.64</v>
      </c>
      <c r="K26" s="77">
        <v>100</v>
      </c>
      <c r="L26" s="98">
        <v>131</v>
      </c>
      <c r="M26" s="100">
        <v>1.31</v>
      </c>
      <c r="N26" s="77">
        <v>100</v>
      </c>
      <c r="O26" s="135">
        <v>129</v>
      </c>
      <c r="P26" s="100">
        <v>1.29</v>
      </c>
      <c r="Q26" s="77">
        <v>100</v>
      </c>
      <c r="R26" s="85">
        <f>'Contrato X Realizado 4ºTRIME '!I26</f>
        <v>90</v>
      </c>
      <c r="S26" s="100">
        <v>0.9</v>
      </c>
      <c r="T26" s="80"/>
      <c r="U26" s="82">
        <f t="shared" ref="U26:V28" si="4">B26+E26+H26+K26+N26+Q26</f>
        <v>561.29032258064512</v>
      </c>
      <c r="V26" s="162">
        <f t="shared" si="4"/>
        <v>620</v>
      </c>
      <c r="W26" s="100">
        <f>V26/U26</f>
        <v>1.1045977011494255</v>
      </c>
    </row>
    <row r="27" spans="1:23" s="68" customFormat="1">
      <c r="A27" s="101" t="s">
        <v>23</v>
      </c>
      <c r="B27" s="159">
        <f>(E27/31)*19</f>
        <v>61.29032258064516</v>
      </c>
      <c r="C27" s="170">
        <v>75</v>
      </c>
      <c r="D27" s="171">
        <f>C27/B27</f>
        <v>1.2236842105263157</v>
      </c>
      <c r="E27" s="156">
        <v>100</v>
      </c>
      <c r="F27" s="170">
        <v>56</v>
      </c>
      <c r="G27" s="171">
        <f>F27/E27</f>
        <v>0.56000000000000005</v>
      </c>
      <c r="H27" s="156">
        <v>100</v>
      </c>
      <c r="I27" s="170">
        <v>111</v>
      </c>
      <c r="J27" s="171">
        <f>I27/H27</f>
        <v>1.1100000000000001</v>
      </c>
      <c r="K27" s="77">
        <v>100</v>
      </c>
      <c r="L27" s="98">
        <v>86</v>
      </c>
      <c r="M27" s="100">
        <v>0.86</v>
      </c>
      <c r="N27" s="77">
        <v>100</v>
      </c>
      <c r="O27" s="135">
        <v>105</v>
      </c>
      <c r="P27" s="100">
        <v>1.05</v>
      </c>
      <c r="Q27" s="77">
        <v>100</v>
      </c>
      <c r="R27" s="85">
        <f>'Contrato X Realizado 4ºTRIME '!I27</f>
        <v>104</v>
      </c>
      <c r="S27" s="100">
        <v>1.04</v>
      </c>
      <c r="T27" s="80"/>
      <c r="U27" s="82">
        <f t="shared" si="4"/>
        <v>561.29032258064512</v>
      </c>
      <c r="V27" s="162">
        <f t="shared" si="4"/>
        <v>537</v>
      </c>
      <c r="W27" s="100">
        <f>V27/U27</f>
        <v>0.9567241379310345</v>
      </c>
    </row>
    <row r="28" spans="1:23">
      <c r="A28" s="88" t="s">
        <v>6</v>
      </c>
      <c r="B28" s="172">
        <v>122</v>
      </c>
      <c r="C28" s="139">
        <f>SUM(C26:C27)</f>
        <v>99</v>
      </c>
      <c r="D28" s="171">
        <f>C28/B28</f>
        <v>0.81147540983606559</v>
      </c>
      <c r="E28" s="156">
        <f>SUM(E26:E27)</f>
        <v>200</v>
      </c>
      <c r="F28" s="139">
        <f>SUM(F26:F27)</f>
        <v>138</v>
      </c>
      <c r="G28" s="171">
        <f>F28/E28</f>
        <v>0.69</v>
      </c>
      <c r="H28" s="156">
        <f>SUM(H26:H27)</f>
        <v>200</v>
      </c>
      <c r="I28" s="139">
        <f>SUM(I26:I27)</f>
        <v>275</v>
      </c>
      <c r="J28" s="171">
        <f>I28/H28</f>
        <v>1.375</v>
      </c>
      <c r="K28" s="77">
        <v>200</v>
      </c>
      <c r="L28" s="89">
        <v>217</v>
      </c>
      <c r="M28" s="100">
        <v>1.085</v>
      </c>
      <c r="N28" s="77">
        <v>200</v>
      </c>
      <c r="O28" s="89">
        <v>234</v>
      </c>
      <c r="P28" s="100">
        <v>1.17</v>
      </c>
      <c r="Q28" s="77">
        <v>200</v>
      </c>
      <c r="R28" s="89">
        <f>SUM(R26:R27)</f>
        <v>194</v>
      </c>
      <c r="S28" s="100">
        <v>0.97</v>
      </c>
      <c r="T28" s="86"/>
      <c r="U28" s="82">
        <f t="shared" si="4"/>
        <v>1122</v>
      </c>
      <c r="V28" s="89">
        <f t="shared" si="4"/>
        <v>1157</v>
      </c>
      <c r="W28" s="100">
        <f>V28/U28</f>
        <v>1.0311942959001783</v>
      </c>
    </row>
    <row r="29" spans="1:23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3"/>
      <c r="L29" s="103"/>
      <c r="M29" s="104"/>
      <c r="N29" s="103"/>
      <c r="O29" s="103"/>
      <c r="P29" s="104"/>
      <c r="Q29" s="103"/>
      <c r="R29" s="103"/>
      <c r="S29" s="103"/>
      <c r="T29" s="93"/>
      <c r="U29" s="105"/>
      <c r="V29" s="106"/>
      <c r="W29" s="105"/>
    </row>
    <row r="30" spans="1:23">
      <c r="A30" s="310" t="s">
        <v>24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107"/>
      <c r="U30" s="107"/>
      <c r="V30" s="107"/>
      <c r="W30" s="107"/>
    </row>
    <row r="31" spans="1:23">
      <c r="A31" s="302" t="s">
        <v>25</v>
      </c>
      <c r="B31" s="315" t="s">
        <v>9</v>
      </c>
      <c r="C31" s="315"/>
      <c r="D31" s="315"/>
      <c r="E31" s="315" t="s">
        <v>10</v>
      </c>
      <c r="F31" s="315"/>
      <c r="G31" s="315"/>
      <c r="H31" s="315" t="s">
        <v>11</v>
      </c>
      <c r="I31" s="315"/>
      <c r="J31" s="315"/>
      <c r="K31" s="300" t="s">
        <v>57</v>
      </c>
      <c r="L31" s="288"/>
      <c r="M31" s="289"/>
      <c r="N31" s="300" t="s">
        <v>58</v>
      </c>
      <c r="O31" s="288"/>
      <c r="P31" s="289"/>
      <c r="Q31" s="296" t="s">
        <v>59</v>
      </c>
      <c r="R31" s="296"/>
      <c r="S31" s="296"/>
      <c r="T31" s="71"/>
      <c r="U31" s="296" t="str">
        <f>U13</f>
        <v>Acumulado 2º Semestre</v>
      </c>
      <c r="V31" s="296"/>
      <c r="W31" s="296"/>
    </row>
    <row r="32" spans="1:23" s="68" customFormat="1">
      <c r="A32" s="302"/>
      <c r="B32" s="173" t="s">
        <v>13</v>
      </c>
      <c r="C32" s="170" t="s">
        <v>14</v>
      </c>
      <c r="D32" s="174" t="s">
        <v>5</v>
      </c>
      <c r="E32" s="156" t="s">
        <v>13</v>
      </c>
      <c r="F32" s="170" t="s">
        <v>14</v>
      </c>
      <c r="G32" s="174" t="s">
        <v>5</v>
      </c>
      <c r="H32" s="156" t="s">
        <v>13</v>
      </c>
      <c r="I32" s="170" t="s">
        <v>14</v>
      </c>
      <c r="J32" s="174" t="s">
        <v>5</v>
      </c>
      <c r="K32" s="108" t="s">
        <v>13</v>
      </c>
      <c r="L32" s="98" t="s">
        <v>14</v>
      </c>
      <c r="M32" s="109" t="s">
        <v>5</v>
      </c>
      <c r="N32" s="77" t="s">
        <v>13</v>
      </c>
      <c r="O32" s="98" t="s">
        <v>14</v>
      </c>
      <c r="P32" s="109" t="s">
        <v>5</v>
      </c>
      <c r="Q32" s="77" t="s">
        <v>13</v>
      </c>
      <c r="R32" s="98" t="s">
        <v>14</v>
      </c>
      <c r="S32" s="109" t="s">
        <v>5</v>
      </c>
      <c r="T32" s="80"/>
      <c r="U32" s="77" t="s">
        <v>13</v>
      </c>
      <c r="V32" s="98" t="s">
        <v>14</v>
      </c>
      <c r="W32" s="109" t="s">
        <v>5</v>
      </c>
    </row>
    <row r="33" spans="1:23">
      <c r="A33" s="81" t="s">
        <v>26</v>
      </c>
      <c r="B33" s="159">
        <f>(E33/31)*19</f>
        <v>6741.9354838709669</v>
      </c>
      <c r="C33" s="175">
        <v>4027</v>
      </c>
      <c r="D33" s="176">
        <f>C33/B33</f>
        <v>0.5973062200956939</v>
      </c>
      <c r="E33" s="159">
        <v>11000</v>
      </c>
      <c r="F33" s="177">
        <v>8911</v>
      </c>
      <c r="G33" s="176">
        <f>F33/E33</f>
        <v>0.81009090909090908</v>
      </c>
      <c r="H33" s="159">
        <v>11000</v>
      </c>
      <c r="I33" s="175">
        <v>11039</v>
      </c>
      <c r="J33" s="176">
        <f>I33/H33</f>
        <v>1.0035454545454545</v>
      </c>
      <c r="K33" s="82">
        <v>11000</v>
      </c>
      <c r="L33" s="110">
        <v>13176</v>
      </c>
      <c r="M33" s="90">
        <v>1.1978181818181819</v>
      </c>
      <c r="N33" s="82">
        <v>11000</v>
      </c>
      <c r="O33" s="111">
        <v>11064</v>
      </c>
      <c r="P33" s="90">
        <v>1.0058181818181817</v>
      </c>
      <c r="Q33" s="82">
        <v>11000</v>
      </c>
      <c r="R33" s="85">
        <f>'Contrato X Realizado 4ºTRIME '!I33</f>
        <v>7377</v>
      </c>
      <c r="S33" s="90">
        <v>0.67063636363636359</v>
      </c>
      <c r="T33" s="86"/>
      <c r="U33" s="82">
        <f t="shared" ref="U33:V37" si="5">B33+E33+H33+K33+N33+Q33</f>
        <v>61741.93548387097</v>
      </c>
      <c r="V33" s="162">
        <f t="shared" si="5"/>
        <v>55594</v>
      </c>
      <c r="W33" s="90">
        <f>V33/U33</f>
        <v>0.90042528735632177</v>
      </c>
    </row>
    <row r="34" spans="1:23">
      <c r="A34" s="81" t="s">
        <v>27</v>
      </c>
      <c r="B34" s="159">
        <f>(E34/31)*19</f>
        <v>4088.0645161290322</v>
      </c>
      <c r="C34" s="175">
        <f>'[1]CONSULTAS NÃO MÉDICAS'!B21</f>
        <v>4309</v>
      </c>
      <c r="D34" s="176">
        <f>C34/B34</f>
        <v>1.0540440306162708</v>
      </c>
      <c r="E34" s="159">
        <v>6670</v>
      </c>
      <c r="F34" s="177">
        <f>'[1]CONSULTAS NÃO MÉDICAS'!C21</f>
        <v>5219</v>
      </c>
      <c r="G34" s="176">
        <f>F34/E34</f>
        <v>0.7824587706146926</v>
      </c>
      <c r="H34" s="159">
        <v>6670</v>
      </c>
      <c r="I34" s="175">
        <f>'[1]CONSULTAS NÃO MÉDICAS'!D21</f>
        <v>7542</v>
      </c>
      <c r="J34" s="176">
        <f>I34/H34</f>
        <v>1.1307346326836583</v>
      </c>
      <c r="K34" s="82">
        <v>6670</v>
      </c>
      <c r="L34" s="110">
        <v>8688</v>
      </c>
      <c r="M34" s="90">
        <v>1.3025487256371815</v>
      </c>
      <c r="N34" s="82">
        <v>6670</v>
      </c>
      <c r="O34" s="111">
        <v>9685</v>
      </c>
      <c r="P34" s="90">
        <v>1.4520239880059971</v>
      </c>
      <c r="Q34" s="82">
        <v>6670</v>
      </c>
      <c r="R34" s="85">
        <f>'Contrato X Realizado 4ºTRIME '!I34</f>
        <v>6522</v>
      </c>
      <c r="S34" s="90">
        <v>1.1154422788605698</v>
      </c>
      <c r="T34" s="86"/>
      <c r="U34" s="82">
        <f t="shared" si="5"/>
        <v>37438.06451612903</v>
      </c>
      <c r="V34" s="162">
        <f t="shared" si="5"/>
        <v>41965</v>
      </c>
      <c r="W34" s="90">
        <f>V34/U34</f>
        <v>1.1209179892812215</v>
      </c>
    </row>
    <row r="35" spans="1:23">
      <c r="A35" s="81" t="s">
        <v>28</v>
      </c>
      <c r="B35" s="159">
        <f>(E35/31)*19</f>
        <v>1838.7096774193549</v>
      </c>
      <c r="C35" s="175">
        <v>1376</v>
      </c>
      <c r="D35" s="176">
        <f>C35/B35</f>
        <v>0.74835087719298243</v>
      </c>
      <c r="E35" s="159">
        <v>3000</v>
      </c>
      <c r="F35" s="177">
        <v>2778</v>
      </c>
      <c r="G35" s="176">
        <f>F35/E35</f>
        <v>0.92600000000000005</v>
      </c>
      <c r="H35" s="159">
        <v>3000</v>
      </c>
      <c r="I35" s="175">
        <v>3543</v>
      </c>
      <c r="J35" s="176">
        <f>I35/H35</f>
        <v>1.181</v>
      </c>
      <c r="K35" s="82">
        <v>3000</v>
      </c>
      <c r="L35" s="110">
        <v>3147</v>
      </c>
      <c r="M35" s="90">
        <v>1.0489999999999999</v>
      </c>
      <c r="N35" s="82">
        <v>3000</v>
      </c>
      <c r="O35" s="111">
        <v>3360</v>
      </c>
      <c r="P35" s="90">
        <v>1.1200000000000001</v>
      </c>
      <c r="Q35" s="82">
        <v>3000</v>
      </c>
      <c r="R35" s="85">
        <f>'Contrato X Realizado 4ºTRIME '!I35</f>
        <v>3299</v>
      </c>
      <c r="S35" s="90">
        <v>1.1486666666666667</v>
      </c>
      <c r="T35" s="86"/>
      <c r="U35" s="82">
        <f t="shared" si="5"/>
        <v>16838.709677419356</v>
      </c>
      <c r="V35" s="162">
        <f t="shared" si="5"/>
        <v>17503</v>
      </c>
      <c r="W35" s="90">
        <f>V35/U35</f>
        <v>1.0394501915708811</v>
      </c>
    </row>
    <row r="36" spans="1:23">
      <c r="A36" s="112" t="s">
        <v>29</v>
      </c>
      <c r="B36" s="159">
        <v>122</v>
      </c>
      <c r="C36" s="178">
        <v>101</v>
      </c>
      <c r="D36" s="176">
        <f>C36/B36</f>
        <v>0.82786885245901642</v>
      </c>
      <c r="E36" s="159">
        <v>200</v>
      </c>
      <c r="F36" s="177">
        <v>318</v>
      </c>
      <c r="G36" s="176">
        <f>F36/E36</f>
        <v>1.59</v>
      </c>
      <c r="H36" s="159">
        <v>200</v>
      </c>
      <c r="I36" s="175">
        <v>59</v>
      </c>
      <c r="J36" s="176">
        <f>I36/H36</f>
        <v>0.29499999999999998</v>
      </c>
      <c r="K36" s="82">
        <v>200</v>
      </c>
      <c r="L36" s="110">
        <v>241</v>
      </c>
      <c r="M36" s="90">
        <v>1.2050000000000001</v>
      </c>
      <c r="N36" s="82">
        <v>200</v>
      </c>
      <c r="O36" s="111">
        <v>88</v>
      </c>
      <c r="P36" s="90">
        <v>0.44</v>
      </c>
      <c r="Q36" s="82">
        <v>200</v>
      </c>
      <c r="R36" s="85">
        <f>'Contrato X Realizado 4ºTRIME '!I36</f>
        <v>231</v>
      </c>
      <c r="S36" s="90">
        <v>0.94499999999999995</v>
      </c>
      <c r="T36" s="86"/>
      <c r="U36" s="82">
        <f t="shared" si="5"/>
        <v>1122</v>
      </c>
      <c r="V36" s="162">
        <f t="shared" si="5"/>
        <v>1038</v>
      </c>
      <c r="W36" s="90">
        <f>V36/U36</f>
        <v>0.92513368983957223</v>
      </c>
    </row>
    <row r="37" spans="1:23">
      <c r="A37" s="81"/>
      <c r="B37" s="179">
        <f>SUM(B33:B36)</f>
        <v>12790.709677419354</v>
      </c>
      <c r="C37" s="180">
        <f>SUM(C33:C36)</f>
        <v>9813</v>
      </c>
      <c r="D37" s="176">
        <f>C37/B37</f>
        <v>0.7671974618674845</v>
      </c>
      <c r="E37" s="181">
        <f>SUM(E33:E36)</f>
        <v>20870</v>
      </c>
      <c r="F37" s="139">
        <f>SUM(F33:F36)</f>
        <v>17226</v>
      </c>
      <c r="G37" s="176">
        <f>F37/E37</f>
        <v>0.82539530426449448</v>
      </c>
      <c r="H37" s="182">
        <f>SUM(H33:H36)</f>
        <v>20870</v>
      </c>
      <c r="I37" s="139">
        <f>SUM(I33:I36)</f>
        <v>22183</v>
      </c>
      <c r="J37" s="176">
        <f>I37/H37</f>
        <v>1.0629132726401533</v>
      </c>
      <c r="K37" s="113">
        <v>20870</v>
      </c>
      <c r="L37" s="91">
        <v>25252</v>
      </c>
      <c r="M37" s="90">
        <v>1.2099664590321035</v>
      </c>
      <c r="N37" s="114">
        <v>20870</v>
      </c>
      <c r="O37" s="89">
        <v>24197</v>
      </c>
      <c r="P37" s="90">
        <v>1.1594154288452323</v>
      </c>
      <c r="Q37" s="115">
        <v>20870</v>
      </c>
      <c r="R37" s="89">
        <f>SUM(R33:R36)</f>
        <v>17429</v>
      </c>
      <c r="S37" s="90">
        <v>0.88413991375179679</v>
      </c>
      <c r="T37" s="86"/>
      <c r="U37" s="82">
        <f t="shared" si="5"/>
        <v>117140.70967741936</v>
      </c>
      <c r="V37" s="89">
        <f t="shared" si="5"/>
        <v>116100</v>
      </c>
      <c r="W37" s="90">
        <f>V37/U37</f>
        <v>0.99111573013100862</v>
      </c>
    </row>
    <row r="38" spans="1:23">
      <c r="A38" s="116" t="s">
        <v>30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02"/>
      <c r="L38" s="103"/>
      <c r="M38" s="103"/>
      <c r="N38" s="104"/>
      <c r="O38" s="103"/>
      <c r="P38" s="103"/>
      <c r="Q38" s="104"/>
      <c r="R38" s="103"/>
      <c r="S38" s="103"/>
      <c r="T38" s="93"/>
      <c r="U38" s="105"/>
      <c r="V38" s="106"/>
      <c r="W38" s="105"/>
    </row>
    <row r="39" spans="1:23">
      <c r="A39" s="301" t="s">
        <v>31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75"/>
      <c r="U39" s="75"/>
      <c r="V39" s="75"/>
      <c r="W39" s="75"/>
    </row>
    <row r="40" spans="1:23">
      <c r="A40" s="302" t="s">
        <v>32</v>
      </c>
      <c r="B40" s="315" t="s">
        <v>9</v>
      </c>
      <c r="C40" s="315"/>
      <c r="D40" s="315"/>
      <c r="E40" s="315" t="s">
        <v>10</v>
      </c>
      <c r="F40" s="315"/>
      <c r="G40" s="315"/>
      <c r="H40" s="315" t="s">
        <v>11</v>
      </c>
      <c r="I40" s="315"/>
      <c r="J40" s="315"/>
      <c r="K40" s="300" t="s">
        <v>57</v>
      </c>
      <c r="L40" s="288"/>
      <c r="M40" s="289"/>
      <c r="N40" s="300" t="s">
        <v>58</v>
      </c>
      <c r="O40" s="288"/>
      <c r="P40" s="289"/>
      <c r="Q40" s="296" t="s">
        <v>59</v>
      </c>
      <c r="R40" s="296"/>
      <c r="S40" s="296"/>
      <c r="T40" s="71"/>
      <c r="U40" s="296" t="str">
        <f>U24</f>
        <v>Acumulado 2º Semestre</v>
      </c>
      <c r="V40" s="296"/>
      <c r="W40" s="296"/>
    </row>
    <row r="41" spans="1:23" s="68" customFormat="1">
      <c r="A41" s="302"/>
      <c r="B41" s="156" t="s">
        <v>13</v>
      </c>
      <c r="C41" s="170" t="s">
        <v>14</v>
      </c>
      <c r="D41" s="158" t="s">
        <v>5</v>
      </c>
      <c r="E41" s="156" t="s">
        <v>13</v>
      </c>
      <c r="F41" s="170" t="s">
        <v>14</v>
      </c>
      <c r="G41" s="158" t="s">
        <v>5</v>
      </c>
      <c r="H41" s="156" t="s">
        <v>13</v>
      </c>
      <c r="I41" s="170" t="s">
        <v>14</v>
      </c>
      <c r="J41" s="158" t="s">
        <v>5</v>
      </c>
      <c r="K41" s="77" t="s">
        <v>13</v>
      </c>
      <c r="L41" s="98" t="s">
        <v>14</v>
      </c>
      <c r="M41" s="79" t="s">
        <v>5</v>
      </c>
      <c r="N41" s="77" t="s">
        <v>13</v>
      </c>
      <c r="O41" s="98" t="s">
        <v>14</v>
      </c>
      <c r="P41" s="79" t="s">
        <v>5</v>
      </c>
      <c r="Q41" s="77" t="s">
        <v>13</v>
      </c>
      <c r="R41" s="98" t="s">
        <v>14</v>
      </c>
      <c r="S41" s="79" t="s">
        <v>5</v>
      </c>
      <c r="T41" s="80"/>
      <c r="U41" s="77" t="s">
        <v>13</v>
      </c>
      <c r="V41" s="98" t="s">
        <v>14</v>
      </c>
      <c r="W41" s="79" t="s">
        <v>5</v>
      </c>
    </row>
    <row r="42" spans="1:23">
      <c r="A42" s="81" t="s">
        <v>33</v>
      </c>
      <c r="B42" s="159">
        <f>(E42/31)*19</f>
        <v>1103.2258064516129</v>
      </c>
      <c r="C42" s="183">
        <v>905</v>
      </c>
      <c r="D42" s="171">
        <f>IF(B42=0,0,(C42/B42))</f>
        <v>0.82032163742690056</v>
      </c>
      <c r="E42" s="182">
        <v>1800</v>
      </c>
      <c r="F42" s="183">
        <v>1043</v>
      </c>
      <c r="G42" s="171">
        <f>IF(E42=0,0,(F42/E42))</f>
        <v>0.57944444444444443</v>
      </c>
      <c r="H42" s="182">
        <v>1800</v>
      </c>
      <c r="I42" s="183">
        <v>1238</v>
      </c>
      <c r="J42" s="171">
        <f>IF(H42=0,0,(I42/H42))</f>
        <v>0.68777777777777782</v>
      </c>
      <c r="K42" s="115">
        <v>1800</v>
      </c>
      <c r="L42" s="117">
        <v>1395</v>
      </c>
      <c r="M42" s="100">
        <v>0.77500000000000002</v>
      </c>
      <c r="N42" s="115">
        <v>1800</v>
      </c>
      <c r="O42" s="136">
        <v>1354</v>
      </c>
      <c r="P42" s="100">
        <v>0.75222222222222224</v>
      </c>
      <c r="Q42" s="115">
        <v>1800</v>
      </c>
      <c r="R42" s="136">
        <f>'Contrato X Realizado 4ºTRIME '!I42</f>
        <v>1587</v>
      </c>
      <c r="S42" s="100">
        <v>0.69833333333333336</v>
      </c>
      <c r="T42" s="86"/>
      <c r="U42" s="82">
        <f>B42+E42+H42+K42+N42+Q42</f>
        <v>10103.225806451614</v>
      </c>
      <c r="V42" s="89">
        <f>C42+F42+I42+L42+O42+R42</f>
        <v>7522</v>
      </c>
      <c r="W42" s="100">
        <f>V42/U42</f>
        <v>0.74451468710089397</v>
      </c>
    </row>
    <row r="43" spans="1:23">
      <c r="A43" s="102" t="s">
        <v>80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4"/>
      <c r="L43" s="103"/>
      <c r="M43" s="103"/>
      <c r="N43" s="104"/>
      <c r="O43" s="103"/>
      <c r="P43" s="103"/>
      <c r="Q43" s="104"/>
      <c r="R43" s="103"/>
      <c r="S43" s="103"/>
      <c r="T43" s="93"/>
      <c r="U43" s="105"/>
      <c r="V43" s="106"/>
      <c r="W43" s="105"/>
    </row>
    <row r="44" spans="1:23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75"/>
      <c r="U44" s="75"/>
      <c r="V44" s="75"/>
      <c r="W44" s="75"/>
    </row>
    <row r="45" spans="1:23">
      <c r="A45" s="307" t="s">
        <v>34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</row>
    <row r="46" spans="1:23">
      <c r="A46" s="302" t="s">
        <v>34</v>
      </c>
      <c r="B46" s="315" t="s">
        <v>9</v>
      </c>
      <c r="C46" s="315"/>
      <c r="D46" s="315"/>
      <c r="E46" s="315" t="s">
        <v>10</v>
      </c>
      <c r="F46" s="315"/>
      <c r="G46" s="315"/>
      <c r="H46" s="315" t="s">
        <v>11</v>
      </c>
      <c r="I46" s="315"/>
      <c r="J46" s="315"/>
      <c r="K46" s="300" t="s">
        <v>57</v>
      </c>
      <c r="L46" s="288"/>
      <c r="M46" s="289"/>
      <c r="N46" s="300" t="s">
        <v>58</v>
      </c>
      <c r="O46" s="288"/>
      <c r="P46" s="289"/>
      <c r="Q46" s="296" t="s">
        <v>59</v>
      </c>
      <c r="R46" s="296"/>
      <c r="S46" s="296"/>
      <c r="T46" s="71"/>
      <c r="U46" s="296" t="str">
        <f>U13</f>
        <v>Acumulado 2º Semestre</v>
      </c>
      <c r="V46" s="296"/>
      <c r="W46" s="296"/>
    </row>
    <row r="47" spans="1:23" s="68" customFormat="1">
      <c r="A47" s="302"/>
      <c r="B47" s="156" t="s">
        <v>13</v>
      </c>
      <c r="C47" s="184" t="s">
        <v>14</v>
      </c>
      <c r="D47" s="176" t="s">
        <v>5</v>
      </c>
      <c r="E47" s="156" t="s">
        <v>13</v>
      </c>
      <c r="F47" s="184" t="s">
        <v>14</v>
      </c>
      <c r="G47" s="176" t="s">
        <v>5</v>
      </c>
      <c r="H47" s="156" t="s">
        <v>13</v>
      </c>
      <c r="I47" s="184" t="s">
        <v>14</v>
      </c>
      <c r="J47" s="176" t="s">
        <v>5</v>
      </c>
      <c r="K47" s="77" t="s">
        <v>13</v>
      </c>
      <c r="L47" s="118" t="s">
        <v>14</v>
      </c>
      <c r="M47" s="90" t="s">
        <v>5</v>
      </c>
      <c r="N47" s="77" t="s">
        <v>13</v>
      </c>
      <c r="O47" s="118" t="s">
        <v>14</v>
      </c>
      <c r="P47" s="90" t="s">
        <v>5</v>
      </c>
      <c r="Q47" s="77" t="s">
        <v>13</v>
      </c>
      <c r="R47" s="118" t="s">
        <v>14</v>
      </c>
      <c r="S47" s="90" t="s">
        <v>5</v>
      </c>
      <c r="T47" s="80"/>
      <c r="U47" s="77" t="s">
        <v>13</v>
      </c>
      <c r="V47" s="118" t="s">
        <v>14</v>
      </c>
      <c r="W47" s="90" t="s">
        <v>5</v>
      </c>
    </row>
    <row r="48" spans="1:23">
      <c r="A48" s="81" t="s">
        <v>35</v>
      </c>
      <c r="B48" s="159">
        <f>(E48/31)*19</f>
        <v>796.77419354838707</v>
      </c>
      <c r="C48" s="139">
        <v>1657</v>
      </c>
      <c r="D48" s="185">
        <f>IF(B48=0,0,(C48/B48))</f>
        <v>2.0796356275303642</v>
      </c>
      <c r="E48" s="182">
        <v>1300</v>
      </c>
      <c r="F48" s="183">
        <v>1658</v>
      </c>
      <c r="G48" s="185">
        <f>IF(E48=0,0,(F48/E48))</f>
        <v>1.2753846153846153</v>
      </c>
      <c r="H48" s="182">
        <v>1300</v>
      </c>
      <c r="I48" s="183">
        <v>1559</v>
      </c>
      <c r="J48" s="185">
        <f>IF(H48=0,0,(I48/H48))</f>
        <v>1.1992307692307693</v>
      </c>
      <c r="K48" s="115">
        <v>1300</v>
      </c>
      <c r="L48" s="89">
        <v>1589</v>
      </c>
      <c r="M48" s="119">
        <v>1.2223076923076923</v>
      </c>
      <c r="N48" s="115">
        <v>1300</v>
      </c>
      <c r="O48" s="137">
        <v>1615</v>
      </c>
      <c r="P48" s="119">
        <v>1.2423076923076923</v>
      </c>
      <c r="Q48" s="115">
        <v>1300</v>
      </c>
      <c r="R48" s="136">
        <f>'Contrato X Realizado 4ºTRIME '!I48</f>
        <v>1741</v>
      </c>
      <c r="S48" s="119">
        <v>1.0415384615384615</v>
      </c>
      <c r="T48" s="86"/>
      <c r="U48" s="82">
        <f>B48+E48+H48+K48+N48+Q48</f>
        <v>7296.7741935483873</v>
      </c>
      <c r="V48" s="89">
        <f>C48+F48+I48+L48+O48+R48</f>
        <v>9819</v>
      </c>
      <c r="W48" s="119">
        <f>V48/U48</f>
        <v>1.3456631299734747</v>
      </c>
    </row>
    <row r="49" spans="1:23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4"/>
      <c r="L49" s="103"/>
      <c r="M49" s="103"/>
      <c r="N49" s="104"/>
      <c r="O49" s="103"/>
      <c r="P49" s="103"/>
      <c r="Q49" s="104"/>
      <c r="R49" s="103"/>
      <c r="S49" s="103"/>
      <c r="T49" s="93"/>
      <c r="U49" s="105"/>
      <c r="V49" s="106"/>
      <c r="W49" s="105"/>
    </row>
    <row r="50" spans="1:23">
      <c r="A50" s="301" t="s">
        <v>36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75"/>
      <c r="U50" s="75"/>
      <c r="V50" s="75"/>
      <c r="W50" s="75"/>
    </row>
    <row r="51" spans="1:23">
      <c r="A51" s="302" t="s">
        <v>37</v>
      </c>
      <c r="B51" s="315" t="s">
        <v>9</v>
      </c>
      <c r="C51" s="315"/>
      <c r="D51" s="315"/>
      <c r="E51" s="315" t="s">
        <v>10</v>
      </c>
      <c r="F51" s="315"/>
      <c r="G51" s="315"/>
      <c r="H51" s="315" t="s">
        <v>11</v>
      </c>
      <c r="I51" s="315"/>
      <c r="J51" s="315"/>
      <c r="K51" s="300" t="s">
        <v>57</v>
      </c>
      <c r="L51" s="288"/>
      <c r="M51" s="289"/>
      <c r="N51" s="300" t="s">
        <v>58</v>
      </c>
      <c r="O51" s="288"/>
      <c r="P51" s="289"/>
      <c r="Q51" s="300" t="s">
        <v>59</v>
      </c>
      <c r="R51" s="288"/>
      <c r="S51" s="289"/>
      <c r="T51" s="71"/>
      <c r="U51" s="296" t="str">
        <f>U46</f>
        <v>Acumulado 2º Semestre</v>
      </c>
      <c r="V51" s="296"/>
      <c r="W51" s="296"/>
    </row>
    <row r="52" spans="1:23" s="68" customFormat="1">
      <c r="A52" s="302"/>
      <c r="B52" s="186" t="s">
        <v>13</v>
      </c>
      <c r="C52" s="184" t="s">
        <v>14</v>
      </c>
      <c r="D52" s="176" t="s">
        <v>5</v>
      </c>
      <c r="E52" s="156" t="s">
        <v>13</v>
      </c>
      <c r="F52" s="187" t="s">
        <v>14</v>
      </c>
      <c r="G52" s="158" t="s">
        <v>5</v>
      </c>
      <c r="H52" s="156" t="s">
        <v>13</v>
      </c>
      <c r="I52" s="157" t="s">
        <v>14</v>
      </c>
      <c r="J52" s="158" t="s">
        <v>5</v>
      </c>
      <c r="K52" s="77" t="s">
        <v>13</v>
      </c>
      <c r="L52" s="132" t="s">
        <v>14</v>
      </c>
      <c r="M52" s="79" t="s">
        <v>5</v>
      </c>
      <c r="N52" s="77" t="s">
        <v>13</v>
      </c>
      <c r="O52" s="131" t="s">
        <v>14</v>
      </c>
      <c r="P52" s="79" t="s">
        <v>5</v>
      </c>
      <c r="Q52" s="77" t="s">
        <v>13</v>
      </c>
      <c r="R52" s="78" t="s">
        <v>14</v>
      </c>
      <c r="S52" s="109" t="s">
        <v>5</v>
      </c>
      <c r="T52" s="80"/>
      <c r="U52" s="77" t="s">
        <v>13</v>
      </c>
      <c r="V52" s="98" t="s">
        <v>14</v>
      </c>
      <c r="W52" s="79" t="s">
        <v>5</v>
      </c>
    </row>
    <row r="53" spans="1:23" s="92" customFormat="1">
      <c r="A53" s="140" t="s">
        <v>82</v>
      </c>
      <c r="B53" s="319">
        <f>(E53/31)*19</f>
        <v>153.2258064516129</v>
      </c>
      <c r="C53" s="321">
        <v>102</v>
      </c>
      <c r="D53" s="323">
        <v>1.6105263157894736</v>
      </c>
      <c r="E53" s="325">
        <v>250</v>
      </c>
      <c r="F53" s="327">
        <v>219</v>
      </c>
      <c r="G53" s="328">
        <v>0.876</v>
      </c>
      <c r="H53" s="329">
        <v>250</v>
      </c>
      <c r="I53" s="327">
        <v>293</v>
      </c>
      <c r="J53" s="328">
        <v>1.1719999999999999</v>
      </c>
      <c r="K53" s="200">
        <v>250</v>
      </c>
      <c r="L53" s="201">
        <v>217</v>
      </c>
      <c r="M53" s="202">
        <v>0.86799999999999999</v>
      </c>
      <c r="N53" s="203">
        <v>250</v>
      </c>
      <c r="O53" s="204">
        <v>289</v>
      </c>
      <c r="P53" s="202">
        <v>1.1559999999999999</v>
      </c>
      <c r="Q53" s="203">
        <v>250</v>
      </c>
      <c r="R53" s="201">
        <f>'Contrato X Realizado 4ºTRIME '!I53:I56</f>
        <v>147</v>
      </c>
      <c r="S53" s="188">
        <v>1.4619883040935673</v>
      </c>
      <c r="T53" s="189"/>
      <c r="U53" s="126">
        <v>1408</v>
      </c>
      <c r="V53" s="205">
        <f>R53+O53+L53+I53+F53+C53</f>
        <v>1267</v>
      </c>
      <c r="W53" s="316">
        <f>IF(U53=0,0,(V53/U53))</f>
        <v>0.89985795454545459</v>
      </c>
    </row>
    <row r="54" spans="1:23" s="73" customFormat="1" ht="12.75" hidden="1" customHeight="1">
      <c r="A54" s="133" t="s">
        <v>40</v>
      </c>
      <c r="B54" s="320"/>
      <c r="C54" s="322"/>
      <c r="D54" s="324"/>
      <c r="E54" s="326"/>
      <c r="F54" s="322"/>
      <c r="G54" s="324"/>
      <c r="H54" s="326"/>
      <c r="I54" s="322"/>
      <c r="J54" s="324"/>
      <c r="K54" s="193"/>
      <c r="L54" s="194"/>
      <c r="M54" s="195"/>
      <c r="N54" s="196"/>
      <c r="O54" s="197"/>
      <c r="P54" s="195"/>
      <c r="Q54" s="196"/>
      <c r="R54" s="194"/>
      <c r="S54" s="195"/>
      <c r="T54" s="189"/>
      <c r="U54" s="198"/>
      <c r="V54" s="199"/>
      <c r="W54" s="317"/>
    </row>
    <row r="55" spans="1:23" ht="12.75" hidden="1" customHeight="1">
      <c r="A55" s="134" t="s">
        <v>41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3"/>
      <c r="L55" s="194"/>
      <c r="M55" s="195"/>
      <c r="N55" s="196"/>
      <c r="O55" s="197"/>
      <c r="P55" s="195"/>
      <c r="Q55" s="196"/>
      <c r="R55" s="194"/>
      <c r="S55" s="195"/>
      <c r="T55" s="191"/>
      <c r="U55" s="206"/>
      <c r="V55" s="207"/>
      <c r="W55" s="318"/>
    </row>
    <row r="56" spans="1:23" ht="12.75" hidden="1" customHeight="1">
      <c r="A56" s="307" t="s">
        <v>42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</row>
    <row r="57" spans="1:23" ht="12.75" hidden="1" customHeight="1">
      <c r="A57" s="308" t="s">
        <v>43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300" t="s">
        <v>44</v>
      </c>
      <c r="L57" s="288"/>
      <c r="M57" s="289"/>
      <c r="N57" s="300" t="s">
        <v>45</v>
      </c>
      <c r="O57" s="288"/>
      <c r="P57" s="289"/>
      <c r="Q57" s="296" t="s">
        <v>46</v>
      </c>
      <c r="R57" s="296"/>
      <c r="S57" s="296"/>
      <c r="T57" s="71"/>
      <c r="U57" s="296" t="str">
        <f>U51</f>
        <v>Acumulado 2º Semestre</v>
      </c>
      <c r="V57" s="296"/>
      <c r="W57" s="296"/>
    </row>
    <row r="58" spans="1:23" s="68" customFormat="1" ht="12.75" hidden="1" customHeight="1">
      <c r="A58" s="308"/>
      <c r="B58" s="146"/>
      <c r="C58" s="146"/>
      <c r="D58" s="146"/>
      <c r="E58" s="146"/>
      <c r="F58" s="146"/>
      <c r="G58" s="146"/>
      <c r="H58" s="146"/>
      <c r="I58" s="146"/>
      <c r="J58" s="146"/>
      <c r="K58" s="77" t="s">
        <v>13</v>
      </c>
      <c r="L58" s="78" t="s">
        <v>14</v>
      </c>
      <c r="M58" s="79" t="s">
        <v>5</v>
      </c>
      <c r="N58" s="77" t="s">
        <v>13</v>
      </c>
      <c r="O58" s="78" t="s">
        <v>14</v>
      </c>
      <c r="P58" s="79" t="s">
        <v>5</v>
      </c>
      <c r="Q58" s="77" t="s">
        <v>13</v>
      </c>
      <c r="R58" s="78" t="s">
        <v>14</v>
      </c>
      <c r="S58" s="79" t="s">
        <v>5</v>
      </c>
      <c r="T58" s="80"/>
      <c r="U58" s="77" t="s">
        <v>13</v>
      </c>
      <c r="V58" s="98" t="s">
        <v>14</v>
      </c>
      <c r="W58" s="79" t="s">
        <v>5</v>
      </c>
    </row>
    <row r="59" spans="1:23" ht="12.75" hidden="1" customHeight="1">
      <c r="A59" s="122" t="s">
        <v>47</v>
      </c>
      <c r="B59" s="122"/>
      <c r="C59" s="122"/>
      <c r="D59" s="122"/>
      <c r="E59" s="122"/>
      <c r="F59" s="122"/>
      <c r="G59" s="122"/>
      <c r="H59" s="122"/>
      <c r="I59" s="122"/>
      <c r="J59" s="122"/>
      <c r="K59" s="77">
        <v>8</v>
      </c>
      <c r="L59" s="120">
        <v>0</v>
      </c>
      <c r="M59" s="123">
        <v>0</v>
      </c>
      <c r="N59" s="77">
        <v>8</v>
      </c>
      <c r="O59" s="120">
        <v>0</v>
      </c>
      <c r="P59" s="123">
        <v>0</v>
      </c>
      <c r="Q59" s="77">
        <v>8</v>
      </c>
      <c r="R59" s="120">
        <v>0</v>
      </c>
      <c r="S59" s="123">
        <v>0</v>
      </c>
      <c r="T59" s="86"/>
      <c r="U59" s="115" t="e">
        <f>#REF!+#REF!+#REF!+K59+N59+Q59+#REF!+#REF!</f>
        <v>#REF!</v>
      </c>
      <c r="V59" s="117" t="e">
        <f>#REF!+#REF!+#REF!+L59+O59+R59+#REF!+#REF!</f>
        <v>#REF!</v>
      </c>
      <c r="W59" s="100" t="e">
        <f>IF(U59=0,0,(V59/U59))</f>
        <v>#REF!</v>
      </c>
    </row>
    <row r="60" spans="1:23">
      <c r="A60" s="309" t="s">
        <v>48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75"/>
      <c r="U60" s="75"/>
      <c r="V60" s="75"/>
      <c r="W60" s="75"/>
    </row>
    <row r="61" spans="1:23">
      <c r="A61" s="302" t="s">
        <v>49</v>
      </c>
      <c r="B61" s="315" t="s">
        <v>9</v>
      </c>
      <c r="C61" s="315"/>
      <c r="D61" s="315"/>
      <c r="E61" s="315" t="s">
        <v>10</v>
      </c>
      <c r="F61" s="315"/>
      <c r="G61" s="315"/>
      <c r="H61" s="315" t="s">
        <v>11</v>
      </c>
      <c r="I61" s="315"/>
      <c r="J61" s="315"/>
      <c r="K61" s="300" t="s">
        <v>57</v>
      </c>
      <c r="L61" s="288"/>
      <c r="M61" s="289"/>
      <c r="N61" s="300" t="s">
        <v>58</v>
      </c>
      <c r="O61" s="288"/>
      <c r="P61" s="289"/>
      <c r="Q61" s="296" t="s">
        <v>59</v>
      </c>
      <c r="R61" s="296"/>
      <c r="S61" s="296"/>
      <c r="T61" s="71"/>
      <c r="U61" s="296" t="str">
        <f>U51</f>
        <v>Acumulado 2º Semestre</v>
      </c>
      <c r="V61" s="296"/>
      <c r="W61" s="296"/>
    </row>
    <row r="62" spans="1:23" s="68" customFormat="1">
      <c r="A62" s="302"/>
      <c r="B62" s="156" t="s">
        <v>13</v>
      </c>
      <c r="C62" s="184" t="s">
        <v>14</v>
      </c>
      <c r="D62" s="176" t="s">
        <v>5</v>
      </c>
      <c r="E62" s="156" t="s">
        <v>13</v>
      </c>
      <c r="F62" s="184" t="s">
        <v>14</v>
      </c>
      <c r="G62" s="176" t="s">
        <v>5</v>
      </c>
      <c r="H62" s="156" t="s">
        <v>13</v>
      </c>
      <c r="I62" s="184" t="s">
        <v>14</v>
      </c>
      <c r="J62" s="176" t="s">
        <v>5</v>
      </c>
      <c r="K62" s="77" t="s">
        <v>13</v>
      </c>
      <c r="L62" s="78" t="s">
        <v>14</v>
      </c>
      <c r="M62" s="79" t="s">
        <v>5</v>
      </c>
      <c r="N62" s="77" t="s">
        <v>13</v>
      </c>
      <c r="O62" s="78" t="s">
        <v>14</v>
      </c>
      <c r="P62" s="79" t="s">
        <v>5</v>
      </c>
      <c r="Q62" s="77" t="s">
        <v>13</v>
      </c>
      <c r="R62" s="78" t="s">
        <v>14</v>
      </c>
      <c r="S62" s="79" t="s">
        <v>5</v>
      </c>
      <c r="T62" s="80"/>
      <c r="U62" s="77" t="s">
        <v>13</v>
      </c>
      <c r="V62" s="98" t="s">
        <v>14</v>
      </c>
      <c r="W62" s="79" t="s">
        <v>5</v>
      </c>
    </row>
    <row r="63" spans="1:23">
      <c r="A63" s="81" t="s">
        <v>50</v>
      </c>
      <c r="B63" s="159">
        <f>(E63/31)*19</f>
        <v>55.161290322580648</v>
      </c>
      <c r="C63" s="139">
        <v>12</v>
      </c>
      <c r="D63" s="185">
        <v>0.21052631578947367</v>
      </c>
      <c r="E63" s="182">
        <v>90</v>
      </c>
      <c r="F63" s="183">
        <v>22</v>
      </c>
      <c r="G63" s="185">
        <v>0.24444444444444444</v>
      </c>
      <c r="H63" s="182">
        <v>90</v>
      </c>
      <c r="I63" s="183">
        <v>91</v>
      </c>
      <c r="J63" s="185">
        <v>1.0111111111111111</v>
      </c>
      <c r="K63" s="77">
        <v>90</v>
      </c>
      <c r="L63" s="89">
        <v>119</v>
      </c>
      <c r="M63" s="123">
        <v>1.3222222222222222</v>
      </c>
      <c r="N63" s="77">
        <v>90</v>
      </c>
      <c r="O63" s="138">
        <v>93</v>
      </c>
      <c r="P63" s="123">
        <v>1.0333333333333334</v>
      </c>
      <c r="Q63" s="77">
        <v>90</v>
      </c>
      <c r="R63" s="89">
        <f>'Contrato X Realizado 4ºTRIME '!I64</f>
        <v>101</v>
      </c>
      <c r="S63" s="123">
        <v>1.0555555555555556</v>
      </c>
      <c r="T63" s="86"/>
      <c r="U63" s="82">
        <f>B63+E63+H63+K63+N63+Q63</f>
        <v>505.16129032258061</v>
      </c>
      <c r="V63" s="89">
        <f>C63+F63+I63+L63+O63+R63</f>
        <v>438</v>
      </c>
      <c r="W63" s="100">
        <f>IF(U63=0,0,(V63/U63))</f>
        <v>0.86704980842911883</v>
      </c>
    </row>
    <row r="64" spans="1:23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4"/>
      <c r="L64" s="103"/>
      <c r="M64" s="103"/>
      <c r="N64" s="104"/>
      <c r="O64" s="103"/>
      <c r="P64" s="103"/>
      <c r="Q64" s="104"/>
      <c r="R64" s="103"/>
      <c r="S64" s="103"/>
      <c r="T64" s="93"/>
      <c r="U64" s="105"/>
      <c r="V64" s="106"/>
      <c r="W64" s="105"/>
    </row>
    <row r="65" spans="1:23" ht="12.75" hidden="1" customHeight="1">
      <c r="A65" s="307" t="s">
        <v>51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</row>
    <row r="66" spans="1:23" ht="12.75" hidden="1" customHeight="1">
      <c r="A66" s="302" t="s">
        <v>52</v>
      </c>
      <c r="B66" s="145"/>
      <c r="C66" s="145"/>
      <c r="D66" s="145"/>
      <c r="E66" s="145"/>
      <c r="F66" s="145"/>
      <c r="G66" s="145"/>
      <c r="H66" s="145"/>
      <c r="I66" s="145"/>
      <c r="J66" s="145"/>
      <c r="K66" s="300" t="s">
        <v>44</v>
      </c>
      <c r="L66" s="288"/>
      <c r="M66" s="289"/>
      <c r="N66" s="300" t="s">
        <v>45</v>
      </c>
      <c r="O66" s="288"/>
      <c r="P66" s="289"/>
      <c r="Q66" s="296" t="s">
        <v>46</v>
      </c>
      <c r="R66" s="296"/>
      <c r="S66" s="296"/>
      <c r="T66" s="71"/>
      <c r="U66" s="296" t="str">
        <f>U51</f>
        <v>Acumulado 2º Semestre</v>
      </c>
      <c r="V66" s="296"/>
      <c r="W66" s="296"/>
    </row>
    <row r="67" spans="1:23" s="68" customFormat="1" ht="12.75" hidden="1" customHeight="1">
      <c r="A67" s="302"/>
      <c r="B67" s="145"/>
      <c r="C67" s="145"/>
      <c r="D67" s="145"/>
      <c r="E67" s="145"/>
      <c r="F67" s="145"/>
      <c r="G67" s="145"/>
      <c r="H67" s="145"/>
      <c r="I67" s="145"/>
      <c r="J67" s="145"/>
      <c r="K67" s="77" t="s">
        <v>13</v>
      </c>
      <c r="L67" s="78" t="s">
        <v>14</v>
      </c>
      <c r="M67" s="79" t="s">
        <v>5</v>
      </c>
      <c r="N67" s="77" t="s">
        <v>13</v>
      </c>
      <c r="O67" s="78" t="s">
        <v>14</v>
      </c>
      <c r="P67" s="79" t="s">
        <v>5</v>
      </c>
      <c r="Q67" s="77" t="s">
        <v>13</v>
      </c>
      <c r="R67" s="78" t="s">
        <v>14</v>
      </c>
      <c r="S67" s="79" t="s">
        <v>5</v>
      </c>
      <c r="T67" s="80"/>
      <c r="U67" s="77" t="s">
        <v>13</v>
      </c>
      <c r="V67" s="98" t="s">
        <v>14</v>
      </c>
      <c r="W67" s="79" t="s">
        <v>5</v>
      </c>
    </row>
    <row r="68" spans="1:23" ht="12.75" hidden="1" customHeight="1">
      <c r="A68" s="81" t="s">
        <v>53</v>
      </c>
      <c r="B68" s="81"/>
      <c r="C68" s="81"/>
      <c r="D68" s="81"/>
      <c r="E68" s="81"/>
      <c r="F68" s="81"/>
      <c r="G68" s="81"/>
      <c r="H68" s="81"/>
      <c r="I68" s="81"/>
      <c r="J68" s="81"/>
      <c r="K68" s="77">
        <v>150</v>
      </c>
      <c r="L68" s="120" t="e">
        <v>#REF!</v>
      </c>
      <c r="M68" s="123" t="e">
        <v>#REF!</v>
      </c>
      <c r="N68" s="77">
        <v>150</v>
      </c>
      <c r="O68" s="120" t="e">
        <v>#REF!</v>
      </c>
      <c r="P68" s="123" t="e">
        <v>#REF!</v>
      </c>
      <c r="Q68" s="77">
        <v>150</v>
      </c>
      <c r="R68" s="120" t="e">
        <v>#REF!</v>
      </c>
      <c r="S68" s="123" t="e">
        <v>#REF!</v>
      </c>
      <c r="T68" s="86"/>
      <c r="U68" s="77" t="e">
        <f>#REF!+#REF!+#REF!+K68+N68+Q68+#REF!+#REF!</f>
        <v>#REF!</v>
      </c>
      <c r="V68" s="89" t="e">
        <f>#REF!+#REF!+#REF!+L68+O68+R68+#REF!+#REF!</f>
        <v>#REF!</v>
      </c>
      <c r="W68" s="123" t="e">
        <f>IF(U68=0,0,(V68/U68))</f>
        <v>#REF!</v>
      </c>
    </row>
    <row r="69" spans="1:23" ht="12.75" hidden="1" customHeight="1">
      <c r="A69" s="124" t="s">
        <v>54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04"/>
      <c r="L69" s="103"/>
      <c r="M69" s="103"/>
      <c r="N69" s="104"/>
      <c r="O69" s="103"/>
      <c r="P69" s="103"/>
      <c r="Q69" s="104"/>
      <c r="R69" s="103"/>
      <c r="S69" s="103"/>
      <c r="T69" s="93"/>
      <c r="U69" s="105"/>
      <c r="V69" s="106"/>
      <c r="W69" s="105"/>
    </row>
    <row r="70" spans="1:23" ht="12.75" customHeight="1">
      <c r="A70" s="306" t="s">
        <v>55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75"/>
      <c r="U70" s="75"/>
      <c r="V70" s="75"/>
      <c r="W70" s="75"/>
    </row>
    <row r="71" spans="1:23">
      <c r="A71" s="302" t="s">
        <v>55</v>
      </c>
      <c r="B71" s="145" t="s">
        <v>9</v>
      </c>
      <c r="C71" s="145"/>
      <c r="D71" s="145"/>
      <c r="E71" s="145" t="s">
        <v>10</v>
      </c>
      <c r="F71" s="145"/>
      <c r="G71" s="145"/>
      <c r="H71" s="145" t="s">
        <v>11</v>
      </c>
      <c r="I71" s="145"/>
      <c r="J71" s="145"/>
      <c r="K71" s="300" t="s">
        <v>57</v>
      </c>
      <c r="L71" s="288"/>
      <c r="M71" s="289"/>
      <c r="N71" s="300" t="s">
        <v>58</v>
      </c>
      <c r="O71" s="288"/>
      <c r="P71" s="289"/>
      <c r="Q71" s="296" t="s">
        <v>59</v>
      </c>
      <c r="R71" s="296"/>
      <c r="S71" s="296"/>
      <c r="T71" s="71"/>
      <c r="U71" s="296" t="str">
        <f>U57</f>
        <v>Acumulado 2º Semestre</v>
      </c>
      <c r="V71" s="296"/>
      <c r="W71" s="296"/>
    </row>
    <row r="72" spans="1:23">
      <c r="A72" s="302"/>
      <c r="B72" s="145" t="s">
        <v>13</v>
      </c>
      <c r="C72" s="145" t="s">
        <v>14</v>
      </c>
      <c r="D72" s="145" t="s">
        <v>5</v>
      </c>
      <c r="E72" s="145" t="s">
        <v>13</v>
      </c>
      <c r="F72" s="145" t="s">
        <v>14</v>
      </c>
      <c r="G72" s="145" t="s">
        <v>5</v>
      </c>
      <c r="H72" s="145" t="s">
        <v>13</v>
      </c>
      <c r="I72" s="145" t="s">
        <v>14</v>
      </c>
      <c r="J72" s="145" t="s">
        <v>5</v>
      </c>
      <c r="K72" s="77" t="s">
        <v>13</v>
      </c>
      <c r="L72" s="98" t="s">
        <v>14</v>
      </c>
      <c r="M72" s="79" t="s">
        <v>5</v>
      </c>
      <c r="N72" s="77" t="s">
        <v>13</v>
      </c>
      <c r="O72" s="98" t="s">
        <v>14</v>
      </c>
      <c r="P72" s="79" t="s">
        <v>5</v>
      </c>
      <c r="Q72" s="77" t="s">
        <v>13</v>
      </c>
      <c r="R72" s="98" t="s">
        <v>14</v>
      </c>
      <c r="S72" s="79" t="s">
        <v>5</v>
      </c>
      <c r="T72" s="93"/>
      <c r="U72" s="77" t="s">
        <v>13</v>
      </c>
      <c r="V72" s="98" t="s">
        <v>14</v>
      </c>
      <c r="W72" s="79" t="s">
        <v>5</v>
      </c>
    </row>
    <row r="73" spans="1:23">
      <c r="A73" s="81" t="s">
        <v>56</v>
      </c>
      <c r="B73" s="159">
        <f>(E73/31)*19</f>
        <v>4290.322580645161</v>
      </c>
      <c r="C73" s="139">
        <v>8263</v>
      </c>
      <c r="D73" s="185">
        <v>1.8638345864661652</v>
      </c>
      <c r="E73" s="182">
        <v>7000</v>
      </c>
      <c r="F73" s="183">
        <v>10116</v>
      </c>
      <c r="G73" s="185">
        <v>1.4451428571428571</v>
      </c>
      <c r="H73" s="182">
        <v>7000</v>
      </c>
      <c r="I73" s="183">
        <v>9524</v>
      </c>
      <c r="J73" s="185">
        <v>1.3605714285714285</v>
      </c>
      <c r="K73" s="77">
        <v>7000</v>
      </c>
      <c r="L73" s="89">
        <v>9028</v>
      </c>
      <c r="M73" s="123">
        <v>1.2897142857142858</v>
      </c>
      <c r="N73" s="77">
        <v>7000</v>
      </c>
      <c r="O73" s="138">
        <v>7951</v>
      </c>
      <c r="P73" s="123">
        <v>1.1358571428571429</v>
      </c>
      <c r="Q73" s="77">
        <v>7000</v>
      </c>
      <c r="R73" s="89" t="e">
        <f>'Contrato X Realizado 4ºTRIME '!I74</f>
        <v>#REF!</v>
      </c>
      <c r="S73" s="123">
        <v>1.1578571428571429</v>
      </c>
      <c r="T73" s="86"/>
      <c r="U73" s="82">
        <f>B73+E73+H73+K73+N73+Q73</f>
        <v>39290.322580645159</v>
      </c>
      <c r="V73" s="89" t="e">
        <f>C73+F73+I73+L73+O73+R73</f>
        <v>#REF!</v>
      </c>
      <c r="W73" s="100" t="e">
        <f>V73/U73</f>
        <v>#REF!</v>
      </c>
    </row>
    <row r="74" spans="1:23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4"/>
      <c r="L74" s="104"/>
      <c r="M74" s="104"/>
      <c r="N74" s="104"/>
      <c r="O74" s="104"/>
      <c r="P74" s="104"/>
      <c r="Q74" s="104"/>
      <c r="R74" s="104"/>
      <c r="S74" s="104"/>
      <c r="T74" s="92"/>
      <c r="U74" s="104"/>
      <c r="V74" s="121"/>
      <c r="W74" s="105"/>
    </row>
  </sheetData>
  <sheetProtection selectLockedCells="1" selectUnlockedCells="1"/>
  <mergeCells count="96">
    <mergeCell ref="K13:M13"/>
    <mergeCell ref="K1:T2"/>
    <mergeCell ref="K3:T4"/>
    <mergeCell ref="A8:W8"/>
    <mergeCell ref="A10:W10"/>
    <mergeCell ref="A12:S12"/>
    <mergeCell ref="N13:P13"/>
    <mergeCell ref="Q13:S13"/>
    <mergeCell ref="U13:W13"/>
    <mergeCell ref="A13:A14"/>
    <mergeCell ref="B13:D13"/>
    <mergeCell ref="E13:G13"/>
    <mergeCell ref="H13:J13"/>
    <mergeCell ref="A23:W23"/>
    <mergeCell ref="A24:A25"/>
    <mergeCell ref="B24:D24"/>
    <mergeCell ref="E24:G24"/>
    <mergeCell ref="H24:J24"/>
    <mergeCell ref="K24:M24"/>
    <mergeCell ref="N24:P24"/>
    <mergeCell ref="Q24:S24"/>
    <mergeCell ref="U24:W24"/>
    <mergeCell ref="A30:S30"/>
    <mergeCell ref="A31:A32"/>
    <mergeCell ref="B31:D31"/>
    <mergeCell ref="E31:G31"/>
    <mergeCell ref="H31:J31"/>
    <mergeCell ref="K31:M31"/>
    <mergeCell ref="N31:P31"/>
    <mergeCell ref="Q31:S31"/>
    <mergeCell ref="U31:W31"/>
    <mergeCell ref="A39:S39"/>
    <mergeCell ref="A40:A41"/>
    <mergeCell ref="B40:D40"/>
    <mergeCell ref="E40:G40"/>
    <mergeCell ref="H40:J40"/>
    <mergeCell ref="K40:M40"/>
    <mergeCell ref="N40:P40"/>
    <mergeCell ref="Q40:S40"/>
    <mergeCell ref="U40:W40"/>
    <mergeCell ref="A44:S44"/>
    <mergeCell ref="A45:W45"/>
    <mergeCell ref="A46:A47"/>
    <mergeCell ref="B46:D46"/>
    <mergeCell ref="E46:G46"/>
    <mergeCell ref="H46:J46"/>
    <mergeCell ref="K46:M46"/>
    <mergeCell ref="N46:P46"/>
    <mergeCell ref="Q46:S46"/>
    <mergeCell ref="U46:W46"/>
    <mergeCell ref="A50:S50"/>
    <mergeCell ref="A51:A52"/>
    <mergeCell ref="B51:D51"/>
    <mergeCell ref="E51:G51"/>
    <mergeCell ref="H51:J51"/>
    <mergeCell ref="K51:M51"/>
    <mergeCell ref="N51:P51"/>
    <mergeCell ref="Q51:S51"/>
    <mergeCell ref="W53:W55"/>
    <mergeCell ref="U51:W51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A56:W56"/>
    <mergeCell ref="A57:A58"/>
    <mergeCell ref="K57:M57"/>
    <mergeCell ref="N57:P57"/>
    <mergeCell ref="Q57:S57"/>
    <mergeCell ref="U57:W57"/>
    <mergeCell ref="A60:S60"/>
    <mergeCell ref="A61:A62"/>
    <mergeCell ref="B61:D61"/>
    <mergeCell ref="E61:G61"/>
    <mergeCell ref="H61:J61"/>
    <mergeCell ref="K61:M61"/>
    <mergeCell ref="N61:P61"/>
    <mergeCell ref="Q61:S61"/>
    <mergeCell ref="U61:W61"/>
    <mergeCell ref="A65:W65"/>
    <mergeCell ref="A66:A67"/>
    <mergeCell ref="K66:M66"/>
    <mergeCell ref="N66:P66"/>
    <mergeCell ref="Q66:S66"/>
    <mergeCell ref="U66:W66"/>
    <mergeCell ref="U71:W71"/>
    <mergeCell ref="A70:S70"/>
    <mergeCell ref="A71:A72"/>
    <mergeCell ref="K71:M71"/>
    <mergeCell ref="N71:P71"/>
    <mergeCell ref="Q71:S71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47" firstPageNumber="0" orientation="landscape" horizontalDpi="300" verticalDpi="300" r:id="rId1"/>
  <headerFooter alignWithMargins="0">
    <oddFooter xml:space="preserve">&amp;L&amp;14Página 28&amp;C </oddFooter>
  </headerFooter>
  <rowBreaks count="1" manualBreakCount="1"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M35"/>
  <sheetViews>
    <sheetView showGridLines="0" topLeftCell="A10" workbookViewId="0">
      <selection activeCell="A19" sqref="A19"/>
    </sheetView>
  </sheetViews>
  <sheetFormatPr defaultRowHeight="12.75"/>
  <cols>
    <col min="1" max="1" width="36.5703125" bestFit="1" customWidth="1"/>
    <col min="2" max="3" width="8" bestFit="1" customWidth="1"/>
    <col min="4" max="4" width="8" customWidth="1"/>
    <col min="5" max="5" width="6.7109375" bestFit="1" customWidth="1"/>
    <col min="6" max="6" width="11.5703125" bestFit="1" customWidth="1"/>
    <col min="10" max="10" width="16.28515625" bestFit="1" customWidth="1"/>
  </cols>
  <sheetData>
    <row r="7" spans="1:6" ht="15">
      <c r="A7" s="234" t="s">
        <v>60</v>
      </c>
      <c r="B7" s="234"/>
      <c r="C7" s="234"/>
      <c r="D7" s="234"/>
      <c r="E7" s="234"/>
      <c r="F7" s="234"/>
    </row>
    <row r="8" spans="1:6" ht="15">
      <c r="A8" s="141" t="s">
        <v>61</v>
      </c>
      <c r="B8" s="141"/>
      <c r="C8" s="141"/>
      <c r="D8" s="141"/>
      <c r="E8" s="141"/>
      <c r="F8" s="141"/>
    </row>
    <row r="11" spans="1:6" ht="15">
      <c r="A11" s="331" t="s">
        <v>85</v>
      </c>
      <c r="B11" s="331"/>
      <c r="C11" s="331"/>
      <c r="D11" s="331"/>
      <c r="E11" s="331"/>
      <c r="F11" s="208">
        <v>2017</v>
      </c>
    </row>
    <row r="12" spans="1:6">
      <c r="A12" s="209"/>
      <c r="B12" s="209"/>
      <c r="C12" s="209"/>
      <c r="D12" s="209"/>
      <c r="E12" s="209"/>
      <c r="F12" s="210"/>
    </row>
    <row r="13" spans="1:6">
      <c r="A13" s="211"/>
      <c r="B13" s="211"/>
      <c r="C13" s="211"/>
      <c r="D13" s="211"/>
      <c r="E13" s="211"/>
      <c r="F13" s="211"/>
    </row>
    <row r="14" spans="1:6" ht="15">
      <c r="A14" s="212"/>
      <c r="B14" s="213" t="s">
        <v>0</v>
      </c>
      <c r="C14" s="213" t="s">
        <v>1</v>
      </c>
      <c r="D14" s="213" t="s">
        <v>2</v>
      </c>
      <c r="E14" s="214" t="s">
        <v>3</v>
      </c>
      <c r="F14" s="214" t="s">
        <v>62</v>
      </c>
    </row>
    <row r="15" spans="1:6" ht="15">
      <c r="A15" s="215" t="s">
        <v>63</v>
      </c>
      <c r="B15" s="216">
        <v>2855</v>
      </c>
      <c r="C15" s="216">
        <v>2160</v>
      </c>
      <c r="D15" s="216">
        <v>1308</v>
      </c>
      <c r="E15" s="216">
        <f>B15+C15+D15</f>
        <v>6323</v>
      </c>
      <c r="F15" s="217">
        <f>AVERAGE(B15:E15)</f>
        <v>3161.5</v>
      </c>
    </row>
    <row r="16" spans="1:6">
      <c r="A16" s="211"/>
      <c r="B16" s="211"/>
      <c r="C16" s="211"/>
      <c r="D16" s="211"/>
      <c r="E16" s="211"/>
      <c r="F16" s="211"/>
    </row>
    <row r="17" spans="1:13" ht="15">
      <c r="A17" s="331"/>
      <c r="B17" s="331"/>
      <c r="C17" s="331"/>
      <c r="D17" s="331"/>
      <c r="E17" s="331"/>
      <c r="F17" s="147"/>
    </row>
    <row r="18" spans="1:13" ht="15">
      <c r="A18" s="221" t="s">
        <v>64</v>
      </c>
      <c r="B18" s="223">
        <v>0.77</v>
      </c>
      <c r="C18" s="223">
        <v>0.82</v>
      </c>
      <c r="D18" s="223">
        <v>0.87</v>
      </c>
      <c r="E18" s="224" t="s">
        <v>84</v>
      </c>
      <c r="F18" s="224">
        <f t="shared" ref="F18:F24" si="0">AVERAGE(B18:E18)</f>
        <v>0.82</v>
      </c>
    </row>
    <row r="19" spans="1:13" ht="15">
      <c r="A19" s="221" t="s">
        <v>65</v>
      </c>
      <c r="B19" s="223">
        <v>0.87</v>
      </c>
      <c r="C19" s="223">
        <v>0.88</v>
      </c>
      <c r="D19" s="223">
        <v>0.87</v>
      </c>
      <c r="E19" s="224" t="s">
        <v>84</v>
      </c>
      <c r="F19" s="224">
        <f t="shared" si="0"/>
        <v>0.87333333333333341</v>
      </c>
    </row>
    <row r="20" spans="1:13" ht="15">
      <c r="A20" s="221" t="s">
        <v>66</v>
      </c>
      <c r="B20" s="223">
        <v>0.85</v>
      </c>
      <c r="C20" s="223">
        <v>0.86</v>
      </c>
      <c r="D20" s="223">
        <v>0.89</v>
      </c>
      <c r="E20" s="224" t="s">
        <v>84</v>
      </c>
      <c r="F20" s="224">
        <f t="shared" si="0"/>
        <v>0.8666666666666667</v>
      </c>
    </row>
    <row r="21" spans="1:13" ht="15">
      <c r="A21" s="221" t="s">
        <v>67</v>
      </c>
      <c r="B21" s="223">
        <v>0.86</v>
      </c>
      <c r="C21" s="223">
        <v>0.86</v>
      </c>
      <c r="D21" s="223">
        <v>0.88</v>
      </c>
      <c r="E21" s="224" t="s">
        <v>84</v>
      </c>
      <c r="F21" s="224">
        <f t="shared" si="0"/>
        <v>0.8666666666666667</v>
      </c>
    </row>
    <row r="22" spans="1:13" ht="15">
      <c r="A22" s="221" t="s">
        <v>7</v>
      </c>
      <c r="B22" s="223">
        <v>0.81</v>
      </c>
      <c r="C22" s="223">
        <v>0.78</v>
      </c>
      <c r="D22" s="223">
        <v>0.86</v>
      </c>
      <c r="E22" s="224" t="s">
        <v>84</v>
      </c>
      <c r="F22" s="224">
        <f t="shared" si="0"/>
        <v>0.81666666666666676</v>
      </c>
    </row>
    <row r="23" spans="1:13" ht="15">
      <c r="A23" s="225" t="s">
        <v>68</v>
      </c>
      <c r="B23" s="223">
        <v>0.84</v>
      </c>
      <c r="C23" s="223">
        <v>0.85</v>
      </c>
      <c r="D23" s="223">
        <v>0.85</v>
      </c>
      <c r="E23" s="224" t="s">
        <v>84</v>
      </c>
      <c r="F23" s="224">
        <f t="shared" si="0"/>
        <v>0.84666666666666668</v>
      </c>
    </row>
    <row r="24" spans="1:13" ht="15">
      <c r="A24" s="225" t="s">
        <v>69</v>
      </c>
      <c r="B24" s="223">
        <v>0.91</v>
      </c>
      <c r="C24" s="223">
        <v>0.86</v>
      </c>
      <c r="D24" s="223">
        <v>0.89</v>
      </c>
      <c r="E24" s="224" t="s">
        <v>84</v>
      </c>
      <c r="F24" s="224">
        <f t="shared" si="0"/>
        <v>0.88666666666666671</v>
      </c>
      <c r="J24" s="218"/>
      <c r="K24" s="213" t="s">
        <v>0</v>
      </c>
      <c r="L24" s="213" t="s">
        <v>1</v>
      </c>
      <c r="M24" s="213" t="s">
        <v>2</v>
      </c>
    </row>
    <row r="25" spans="1:13" ht="15">
      <c r="A25" s="331"/>
      <c r="B25" s="331"/>
      <c r="C25" s="331"/>
      <c r="D25" s="331"/>
      <c r="E25" s="331"/>
      <c r="F25" s="147"/>
      <c r="J25" s="218" t="s">
        <v>83</v>
      </c>
      <c r="K25" s="219">
        <v>0.8</v>
      </c>
      <c r="L25" s="219">
        <v>0.8</v>
      </c>
      <c r="M25" s="219">
        <v>0.8</v>
      </c>
    </row>
    <row r="26" spans="1:13" ht="15.75">
      <c r="A26" s="225" t="s">
        <v>70</v>
      </c>
      <c r="B26" s="223">
        <v>0.79</v>
      </c>
      <c r="C26" s="223">
        <v>0.82</v>
      </c>
      <c r="D26" s="223">
        <v>0.79</v>
      </c>
      <c r="E26" s="224" t="s">
        <v>84</v>
      </c>
      <c r="F26" s="224">
        <f>AVERAGE(B26:E26)</f>
        <v>0.79999999999999993</v>
      </c>
      <c r="J26" s="220" t="s">
        <v>73</v>
      </c>
      <c r="K26" s="233">
        <v>0.92982456140350878</v>
      </c>
      <c r="L26" s="233">
        <v>0.88535031847133761</v>
      </c>
      <c r="M26" s="233">
        <v>0.81</v>
      </c>
    </row>
    <row r="27" spans="1:13" ht="15">
      <c r="A27" s="225" t="s">
        <v>71</v>
      </c>
      <c r="B27" s="223">
        <v>0.86</v>
      </c>
      <c r="C27" s="223">
        <v>0.86</v>
      </c>
      <c r="D27" s="223">
        <v>0.87</v>
      </c>
      <c r="E27" s="224" t="s">
        <v>84</v>
      </c>
      <c r="F27" s="224">
        <f>AVERAGE(B27:E27)</f>
        <v>0.86333333333333329</v>
      </c>
    </row>
    <row r="28" spans="1:13" ht="15">
      <c r="A28" s="331"/>
      <c r="B28" s="331"/>
      <c r="C28" s="331"/>
      <c r="D28" s="331"/>
      <c r="E28" s="331"/>
      <c r="F28" s="147"/>
    </row>
    <row r="29" spans="1:13" ht="15">
      <c r="A29" s="225" t="s">
        <v>72</v>
      </c>
      <c r="B29" s="222">
        <f>AVERAGE(B26:B27)</f>
        <v>0.82499999999999996</v>
      </c>
      <c r="C29" s="222">
        <f>AVERAGE(C26:C27)</f>
        <v>0.84</v>
      </c>
      <c r="D29" s="223">
        <v>0.83</v>
      </c>
      <c r="E29" s="224" t="s">
        <v>84</v>
      </c>
      <c r="F29" s="226">
        <f>AVERAGE(B29:E29)</f>
        <v>0.83166666666666667</v>
      </c>
    </row>
    <row r="30" spans="1:13" ht="15">
      <c r="A30" s="220" t="s">
        <v>73</v>
      </c>
      <c r="B30" s="222">
        <f>B35</f>
        <v>0.92982456140350878</v>
      </c>
      <c r="C30" s="222">
        <f>C35</f>
        <v>0.88535031847133761</v>
      </c>
      <c r="D30" s="223">
        <v>0.81</v>
      </c>
      <c r="E30" s="224" t="s">
        <v>84</v>
      </c>
      <c r="F30" s="226">
        <f>AVERAGE(B30:E30)</f>
        <v>0.87505829329161544</v>
      </c>
    </row>
    <row r="31" spans="1:13" ht="15">
      <c r="A31" s="331"/>
      <c r="B31" s="331"/>
      <c r="C31" s="331"/>
      <c r="D31" s="331"/>
      <c r="E31" s="331"/>
      <c r="F31" s="147"/>
    </row>
    <row r="32" spans="1:13" ht="15.75">
      <c r="A32" s="227" t="s">
        <v>74</v>
      </c>
      <c r="B32" s="1" t="s">
        <v>0</v>
      </c>
      <c r="C32" s="1" t="s">
        <v>1</v>
      </c>
      <c r="D32" s="1" t="s">
        <v>2</v>
      </c>
      <c r="E32" s="228" t="s">
        <v>3</v>
      </c>
      <c r="F32" s="228" t="s">
        <v>62</v>
      </c>
    </row>
    <row r="33" spans="1:6" ht="15">
      <c r="A33" s="220" t="s">
        <v>75</v>
      </c>
      <c r="B33" s="229">
        <v>57</v>
      </c>
      <c r="C33" s="229">
        <v>157</v>
      </c>
      <c r="D33" s="229">
        <v>72</v>
      </c>
      <c r="E33" s="230">
        <f>SUM(B33:C33)</f>
        <v>214</v>
      </c>
      <c r="F33" s="235">
        <v>95</v>
      </c>
    </row>
    <row r="34" spans="1:6" ht="15">
      <c r="A34" s="220" t="s">
        <v>73</v>
      </c>
      <c r="B34" s="229">
        <v>53</v>
      </c>
      <c r="C34" s="229">
        <v>139</v>
      </c>
      <c r="D34" s="229">
        <v>58</v>
      </c>
      <c r="E34" s="230">
        <f>SUM(B34:C34)</f>
        <v>192</v>
      </c>
      <c r="F34" s="235">
        <v>83</v>
      </c>
    </row>
    <row r="35" spans="1:6" ht="15">
      <c r="A35" s="220" t="s">
        <v>76</v>
      </c>
      <c r="B35" s="231">
        <f>B34/B33</f>
        <v>0.92982456140350878</v>
      </c>
      <c r="C35" s="231">
        <f>C34/C33</f>
        <v>0.88535031847133761</v>
      </c>
      <c r="D35" s="231">
        <f>D34/D33</f>
        <v>0.80555555555555558</v>
      </c>
      <c r="E35" s="231" t="s">
        <v>84</v>
      </c>
      <c r="F35" s="232">
        <v>0.87</v>
      </c>
    </row>
  </sheetData>
  <mergeCells count="5">
    <mergeCell ref="A11:E11"/>
    <mergeCell ref="A17:E17"/>
    <mergeCell ref="A25:E25"/>
    <mergeCell ref="A28:E28"/>
    <mergeCell ref="A31:E3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11</vt:i4>
      </vt:variant>
    </vt:vector>
  </HeadingPairs>
  <TitlesOfParts>
    <vt:vector size="16" baseType="lpstr">
      <vt:lpstr>Anual 2018</vt:lpstr>
      <vt:lpstr>Contrato X Realizado 4ºTRIME </vt:lpstr>
      <vt:lpstr>Contrato X Realizado2º Semestre</vt:lpstr>
      <vt:lpstr>SAU TRI</vt:lpstr>
      <vt:lpstr>Plan1</vt:lpstr>
      <vt:lpstr>'Anual 2018'!Area_de_impressao</vt:lpstr>
      <vt:lpstr>'Contrato X Realizado 4ºTRIME '!Area_de_impressao</vt:lpstr>
      <vt:lpstr>'Contrato X Realizado2º Semestre'!Area_de_impressao</vt:lpstr>
      <vt:lpstr>'Contrato X Realizado 4ºTRIME '!Excel_BuiltIn_Print_Area_16_1_1_1_1</vt:lpstr>
      <vt:lpstr>'Contrato X Realizado2º Semestre'!Excel_BuiltIn_Print_Area_16_1_1_1_1</vt:lpstr>
      <vt:lpstr>'Contrato X Realizado 4ºTRIME '!Excel_BuiltIn_Print_Area_17_1</vt:lpstr>
      <vt:lpstr>'Contrato X Realizado2º Semestre'!Excel_BuiltIn_Print_Area_17_1</vt:lpstr>
      <vt:lpstr>'Contrato X Realizado 4ºTRIME '!Excel_BuiltIn_Print_Area_17_1_1</vt:lpstr>
      <vt:lpstr>'Contrato X Realizado2º Semestre'!Excel_BuiltIn_Print_Area_17_1_1</vt:lpstr>
      <vt:lpstr>'Contrato X Realizado 4ºTRIME '!Excel_BuiltIn_Print_Area_17_1_1_1</vt:lpstr>
      <vt:lpstr>'Contrato X Realizado2º Semestre'!Excel_BuiltIn_Print_Area_17_1_1_1</vt:lpstr>
    </vt:vector>
  </TitlesOfParts>
  <Company>hed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</dc:creator>
  <cp:lastModifiedBy>6264185</cp:lastModifiedBy>
  <cp:lastPrinted>2018-12-12T11:16:40Z</cp:lastPrinted>
  <dcterms:created xsi:type="dcterms:W3CDTF">2004-09-21T18:12:17Z</dcterms:created>
  <dcterms:modified xsi:type="dcterms:W3CDTF">2019-05-16T19:15:34Z</dcterms:modified>
</cp:coreProperties>
</file>