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19\INDICADORES DA REDE\Site\Conteúdo Acesso a Informação\1. Atividades e resultados - Planilha de Produção\"/>
    </mc:Choice>
  </mc:AlternateContent>
  <xr:revisionPtr revIDLastSave="0" documentId="13_ncr:1_{076103CF-5DA7-417B-9605-A4A42EC98011}" xr6:coauthVersionLast="45" xr6:coauthVersionMax="45" xr10:uidLastSave="{00000000-0000-0000-0000-000000000000}"/>
  <bookViews>
    <workbookView xWindow="-120" yWindow="-120" windowWidth="24240" windowHeight="13140" tabRatio="911" xr2:uid="{00000000-000D-0000-FFFF-FFFF00000000}"/>
  </bookViews>
  <sheets>
    <sheet name="2º Semestre  2019" sheetId="30" r:id="rId1"/>
    <sheet name="Contrato X Realizado 4ºTRIME " sheetId="31" state="hidden" r:id="rId2"/>
    <sheet name="Contrato X Realizado2º Semestre" sheetId="35" state="hidden" r:id="rId3"/>
    <sheet name="SAU TRI" sheetId="38" state="hidden" r:id="rId4"/>
    <sheet name="Plan1" sheetId="36" state="hidden" r:id="rId5"/>
  </sheets>
  <externalReferences>
    <externalReference r:id="rId6"/>
  </externalReferences>
  <definedNames>
    <definedName name="__xlfn_IFERROR">NA()</definedName>
    <definedName name="acumulado" localSheetId="1">#REF!</definedName>
    <definedName name="acumulado" localSheetId="2">#REF!</definedName>
    <definedName name="acumulado" localSheetId="3">#REF!</definedName>
    <definedName name="_xlnm.Print_Area" localSheetId="0">'2º Semestre  2019'!$A$1:$W$80</definedName>
    <definedName name="_xlnm.Print_Area" localSheetId="1">'Contrato X Realizado 4ºTRIME '!$A$1:$P$74</definedName>
    <definedName name="_xlnm.Print_Area" localSheetId="2">'Contrato X Realizado2º Semestre'!$A$1:$W$73</definedName>
    <definedName name="DEZ" localSheetId="1">#REF!</definedName>
    <definedName name="DEZ" localSheetId="2">#REF!</definedName>
    <definedName name="DEZ" localSheetId="3">#REF!</definedName>
    <definedName name="Excel_BuiltIn_Print_Area_1_1_1_1_1">#REF!</definedName>
    <definedName name="Excel_BuiltIn_Print_Area_1_1_1_1_1_1" localSheetId="1">#REF!</definedName>
    <definedName name="Excel_BuiltIn_Print_Area_1_1_1_1_1_1" localSheetId="2">#REF!</definedName>
    <definedName name="Excel_BuiltIn_Print_Area_1_1_1_1_1_1" localSheetId="3">#REF!</definedName>
    <definedName name="Excel_BuiltIn_Print_Area_1_1_1_1_1_1_1" localSheetId="1">#REF!</definedName>
    <definedName name="Excel_BuiltIn_Print_Area_1_1_1_1_1_1_1" localSheetId="2">#REF!</definedName>
    <definedName name="Excel_BuiltIn_Print_Area_1_1_1_1_1_1_1" localSheetId="3">#REF!</definedName>
    <definedName name="Excel_BuiltIn_Print_Area_1_1_1_1_1_1_1_1" localSheetId="1">#REF!</definedName>
    <definedName name="Excel_BuiltIn_Print_Area_1_1_1_1_1_1_1_1" localSheetId="2">#REF!</definedName>
    <definedName name="Excel_BuiltIn_Print_Area_1_1_1_1_1_1_1_1" localSheetId="3">#REF!</definedName>
    <definedName name="Excel_BuiltIn_Print_Area_10_1">#REF!</definedName>
    <definedName name="Excel_BuiltIn_Print_Area_10_1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6_1_1">#REF!</definedName>
    <definedName name="Excel_BuiltIn_Print_Area_16_1_1_1">#REF!</definedName>
    <definedName name="Excel_BuiltIn_Print_Area_16_1_1_1_1" localSheetId="1">'Contrato X Realizado 4ºTRIME '!$A$1:$N$77</definedName>
    <definedName name="Excel_BuiltIn_Print_Area_16_1_1_1_1" localSheetId="2">'Contrato X Realizado2º Semestre'!$A$1:$V$76</definedName>
    <definedName name="Excel_BuiltIn_Print_Area_17_1" localSheetId="1">'Contrato X Realizado 4ºTRIME '!$A$1:$N$78</definedName>
    <definedName name="Excel_BuiltIn_Print_Area_17_1" localSheetId="2">'Contrato X Realizado2º Semestre'!$A$1:$V$77</definedName>
    <definedName name="Excel_BuiltIn_Print_Area_17_1_1" localSheetId="1">'Contrato X Realizado 4ºTRIME '!$A$1:$N$77</definedName>
    <definedName name="Excel_BuiltIn_Print_Area_17_1_1" localSheetId="2">'Contrato X Realizado2º Semestre'!$A$1:$V$76</definedName>
    <definedName name="Excel_BuiltIn_Print_Area_17_1_1_1" localSheetId="1">'Contrato X Realizado 4ºTRIME '!$A$1:$N$49</definedName>
    <definedName name="Excel_BuiltIn_Print_Area_17_1_1_1" localSheetId="2">'Contrato X Realizado2º Semestre'!$A$1:$V$49</definedName>
    <definedName name="Excel_BuiltIn_Print_Area_18_1">#REF!</definedName>
    <definedName name="Excel_BuiltIn_Print_Area_19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#REF!</definedName>
    <definedName name="Excel_BuiltIn_Print_Area_8_1_1">#REF!</definedName>
    <definedName name="Excel_BuiltIn_Print_Area_9_1">#REF!</definedName>
    <definedName name="Excel_BuiltIn_Print_Area_9_1_1">#REF!</definedName>
    <definedName name="hh" localSheetId="1">#REF!</definedName>
    <definedName name="hh" localSheetId="2">#REF!</definedName>
    <definedName name="hh" localSheetId="3">#REF!</definedName>
    <definedName name="k" localSheetId="1">#REF!</definedName>
    <definedName name="k" localSheetId="2">#REF!</definedName>
    <definedName name="k" localSheetId="3">#REF!</definedName>
    <definedName name="kk" localSheetId="1">#REF!</definedName>
    <definedName name="kk" localSheetId="2">#REF!</definedName>
    <definedName name="kk" localSheetId="3">#REF!</definedName>
    <definedName name="kkk" localSheetId="1">#REF!</definedName>
    <definedName name="kkk" localSheetId="2">#REF!</definedName>
    <definedName name="kkk" localSheetId="3">#REF!</definedName>
    <definedName name="mmm" localSheetId="1">#REF!</definedName>
    <definedName name="mmm" localSheetId="2">#REF!</definedName>
    <definedName name="mmm" localSheetId="3">#REF!</definedName>
    <definedName name="nov" localSheetId="1">#REF!</definedName>
    <definedName name="nov" localSheetId="2">#REF!</definedName>
    <definedName name="nov" localSheetId="3">#REF!</definedName>
    <definedName name="PO" localSheetId="1">#REF!</definedName>
    <definedName name="PO" localSheetId="2">#REF!</definedName>
    <definedName name="PO" localSheetId="3">#REF!</definedName>
    <definedName name="sadt" localSheetId="1">#REF!</definedName>
    <definedName name="sadt" localSheetId="2">#REF!</definedName>
    <definedName name="sadt" localSheetId="3">#REF!</definedName>
    <definedName name="SAU" localSheetId="2">#REF!</definedName>
    <definedName name="SAU" localSheetId="3">#REF!</definedName>
    <definedName name="trimestral" localSheetId="1">#REF!</definedName>
    <definedName name="trimestral" localSheetId="2">#REF!</definedName>
    <definedName name="trimestral" localSheetId="3">#REF!</definedName>
    <definedName name="tt" localSheetId="1">#REF!</definedName>
    <definedName name="tt" localSheetId="2">#REF!</definedName>
    <definedName name="tt" localSheetId="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9" i="30" l="1"/>
  <c r="L58" i="30"/>
  <c r="C58" i="30" l="1"/>
  <c r="V53" i="30" l="1"/>
  <c r="U53" i="30"/>
  <c r="S53" i="30"/>
  <c r="P53" i="30"/>
  <c r="M53" i="30"/>
  <c r="J53" i="30"/>
  <c r="G53" i="30"/>
  <c r="D53" i="30"/>
  <c r="W53" i="30" l="1"/>
  <c r="V79" i="30"/>
  <c r="U79" i="30"/>
  <c r="V69" i="30"/>
  <c r="U69" i="30"/>
  <c r="V59" i="30"/>
  <c r="V60" i="30"/>
  <c r="V58" i="30"/>
  <c r="U59" i="30"/>
  <c r="U60" i="30"/>
  <c r="U58" i="30"/>
  <c r="V48" i="30"/>
  <c r="U48" i="30"/>
  <c r="V42" i="30"/>
  <c r="U42" i="30"/>
  <c r="V36" i="30"/>
  <c r="V34" i="30"/>
  <c r="V35" i="30"/>
  <c r="V33" i="30"/>
  <c r="U34" i="30"/>
  <c r="U35" i="30"/>
  <c r="U36" i="30"/>
  <c r="U33" i="30"/>
  <c r="V27" i="30"/>
  <c r="V26" i="30"/>
  <c r="U27" i="30"/>
  <c r="U26" i="30"/>
  <c r="V16" i="30"/>
  <c r="V17" i="30"/>
  <c r="V18" i="30"/>
  <c r="V19" i="30"/>
  <c r="V15" i="30"/>
  <c r="U16" i="30"/>
  <c r="U17" i="30"/>
  <c r="U18" i="30"/>
  <c r="U19" i="30"/>
  <c r="U15" i="30"/>
  <c r="S79" i="30"/>
  <c r="S69" i="30"/>
  <c r="S60" i="30"/>
  <c r="S59" i="30"/>
  <c r="S58" i="30"/>
  <c r="S48" i="30"/>
  <c r="S42" i="30"/>
  <c r="R37" i="30"/>
  <c r="Q37" i="30"/>
  <c r="S36" i="30"/>
  <c r="S35" i="30"/>
  <c r="S34" i="30"/>
  <c r="S33" i="30"/>
  <c r="R28" i="30"/>
  <c r="Q28" i="30"/>
  <c r="S27" i="30"/>
  <c r="S26" i="30"/>
  <c r="R20" i="30"/>
  <c r="Q20" i="30"/>
  <c r="S19" i="30"/>
  <c r="S18" i="30"/>
  <c r="S17" i="30"/>
  <c r="S16" i="30"/>
  <c r="S15" i="30"/>
  <c r="P79" i="30"/>
  <c r="P69" i="30"/>
  <c r="P60" i="30"/>
  <c r="P59" i="30"/>
  <c r="P58" i="30"/>
  <c r="P48" i="30"/>
  <c r="P42" i="30"/>
  <c r="O37" i="30"/>
  <c r="N37" i="30"/>
  <c r="P36" i="30"/>
  <c r="P35" i="30"/>
  <c r="P34" i="30"/>
  <c r="P33" i="30"/>
  <c r="O28" i="30"/>
  <c r="N28" i="30"/>
  <c r="P27" i="30"/>
  <c r="P26" i="30"/>
  <c r="O20" i="30"/>
  <c r="N20" i="30"/>
  <c r="P19" i="30"/>
  <c r="P18" i="30"/>
  <c r="P17" i="30"/>
  <c r="P16" i="30"/>
  <c r="P15" i="30"/>
  <c r="S37" i="30" l="1"/>
  <c r="S20" i="30"/>
  <c r="S28" i="30"/>
  <c r="P20" i="30"/>
  <c r="P28" i="30"/>
  <c r="P37" i="30"/>
  <c r="V28" i="30" l="1"/>
  <c r="M79" i="30"/>
  <c r="M69" i="30"/>
  <c r="M60" i="30"/>
  <c r="M59" i="30"/>
  <c r="M58" i="30"/>
  <c r="M48" i="30"/>
  <c r="M42" i="30"/>
  <c r="L37" i="30"/>
  <c r="K37" i="30"/>
  <c r="M36" i="30"/>
  <c r="M35" i="30"/>
  <c r="M34" i="30"/>
  <c r="M33" i="30"/>
  <c r="L28" i="30"/>
  <c r="K28" i="30"/>
  <c r="M27" i="30"/>
  <c r="M26" i="30"/>
  <c r="L20" i="30"/>
  <c r="K20" i="30"/>
  <c r="M19" i="30"/>
  <c r="M18" i="30"/>
  <c r="M17" i="30"/>
  <c r="M16" i="30"/>
  <c r="M15" i="30"/>
  <c r="J79" i="30"/>
  <c r="J69" i="30"/>
  <c r="J60" i="30"/>
  <c r="J59" i="30"/>
  <c r="J58" i="30"/>
  <c r="J48" i="30"/>
  <c r="J42" i="30"/>
  <c r="I37" i="30"/>
  <c r="H37" i="30"/>
  <c r="J36" i="30"/>
  <c r="J35" i="30"/>
  <c r="J34" i="30"/>
  <c r="J33" i="30"/>
  <c r="I28" i="30"/>
  <c r="H28" i="30"/>
  <c r="J27" i="30"/>
  <c r="J26" i="30"/>
  <c r="I20" i="30"/>
  <c r="H20" i="30"/>
  <c r="J19" i="30"/>
  <c r="J18" i="30"/>
  <c r="J17" i="30"/>
  <c r="J16" i="30"/>
  <c r="J15" i="30"/>
  <c r="G79" i="30"/>
  <c r="G69" i="30"/>
  <c r="G60" i="30"/>
  <c r="G59" i="30"/>
  <c r="G58" i="30"/>
  <c r="G48" i="30"/>
  <c r="G42" i="30"/>
  <c r="F37" i="30"/>
  <c r="E37" i="30"/>
  <c r="G36" i="30"/>
  <c r="G35" i="30"/>
  <c r="G34" i="30"/>
  <c r="G33" i="30"/>
  <c r="F28" i="30"/>
  <c r="E28" i="30"/>
  <c r="G27" i="30"/>
  <c r="G26" i="30"/>
  <c r="F20" i="30"/>
  <c r="E20" i="30"/>
  <c r="G19" i="30"/>
  <c r="G18" i="30"/>
  <c r="G17" i="30"/>
  <c r="G16" i="30"/>
  <c r="G15" i="30"/>
  <c r="J28" i="30" l="1"/>
  <c r="J20" i="30"/>
  <c r="J37" i="30"/>
  <c r="M20" i="30"/>
  <c r="M28" i="30"/>
  <c r="M37" i="30"/>
  <c r="U20" i="30"/>
  <c r="G20" i="30"/>
  <c r="G28" i="30"/>
  <c r="G37" i="30"/>
  <c r="U37" i="30" l="1"/>
  <c r="V20" i="30"/>
  <c r="W79" i="30"/>
  <c r="W69" i="30"/>
  <c r="W59" i="30"/>
  <c r="W58" i="30"/>
  <c r="U56" i="30"/>
  <c r="U67" i="30" s="1"/>
  <c r="W48" i="30"/>
  <c r="W42" i="30"/>
  <c r="W36" i="30"/>
  <c r="W35" i="30"/>
  <c r="W34" i="30"/>
  <c r="V37" i="30"/>
  <c r="U31" i="30"/>
  <c r="W27" i="30"/>
  <c r="U24" i="30"/>
  <c r="U40" i="30" s="1"/>
  <c r="W19" i="30"/>
  <c r="W18" i="30"/>
  <c r="W17" i="30"/>
  <c r="W16" i="30"/>
  <c r="D79" i="30"/>
  <c r="D69" i="30"/>
  <c r="D60" i="30"/>
  <c r="D59" i="30"/>
  <c r="D58" i="30"/>
  <c r="D48" i="30"/>
  <c r="D42" i="30"/>
  <c r="C37" i="30"/>
  <c r="B37" i="30"/>
  <c r="D36" i="30"/>
  <c r="D35" i="30"/>
  <c r="D34" i="30"/>
  <c r="D33" i="30"/>
  <c r="C28" i="30"/>
  <c r="B28" i="30"/>
  <c r="U28" i="30" s="1"/>
  <c r="D27" i="30"/>
  <c r="D26" i="30"/>
  <c r="C20" i="30"/>
  <c r="B20" i="30"/>
  <c r="D19" i="30"/>
  <c r="D18" i="30"/>
  <c r="D17" i="30"/>
  <c r="D16" i="30"/>
  <c r="D15" i="30"/>
  <c r="D28" i="30" l="1"/>
  <c r="D37" i="30"/>
  <c r="W20" i="30"/>
  <c r="D20" i="30"/>
  <c r="W37" i="30"/>
  <c r="W33" i="30"/>
  <c r="W26" i="30"/>
  <c r="W15" i="30"/>
  <c r="W60" i="30" l="1"/>
  <c r="C74" i="31" l="1"/>
  <c r="I74" i="31"/>
  <c r="C33" i="31"/>
  <c r="E15" i="38"/>
  <c r="F15" i="38" s="1"/>
  <c r="D35" i="38"/>
  <c r="C35" i="38"/>
  <c r="C30" i="38" s="1"/>
  <c r="B35" i="38"/>
  <c r="B30" i="38" s="1"/>
  <c r="F30" i="38" s="1"/>
  <c r="E34" i="38"/>
  <c r="E33" i="38"/>
  <c r="C29" i="38"/>
  <c r="B29" i="38"/>
  <c r="F27" i="38"/>
  <c r="F26" i="38"/>
  <c r="F24" i="38"/>
  <c r="F23" i="38"/>
  <c r="F22" i="38"/>
  <c r="F21" i="38"/>
  <c r="F20" i="38"/>
  <c r="F19" i="38"/>
  <c r="F18" i="38"/>
  <c r="R63" i="35"/>
  <c r="V63" i="35" s="1"/>
  <c r="R53" i="35"/>
  <c r="V53" i="35" s="1"/>
  <c r="W53" i="35" s="1"/>
  <c r="R48" i="35"/>
  <c r="V48" i="35" s="1"/>
  <c r="R42" i="35"/>
  <c r="V42" i="35" s="1"/>
  <c r="R36" i="35"/>
  <c r="V36" i="35" s="1"/>
  <c r="R34" i="35"/>
  <c r="R33" i="35"/>
  <c r="V33" i="35" s="1"/>
  <c r="R27" i="35"/>
  <c r="V27" i="35" s="1"/>
  <c r="R26" i="35"/>
  <c r="R19" i="35"/>
  <c r="V19" i="35" s="1"/>
  <c r="R18" i="35"/>
  <c r="R15" i="35"/>
  <c r="B73" i="35"/>
  <c r="U73" i="35" s="1"/>
  <c r="V68" i="35"/>
  <c r="U68" i="35"/>
  <c r="W68" i="35" s="1"/>
  <c r="B63" i="35"/>
  <c r="U63" i="35" s="1"/>
  <c r="V59" i="35"/>
  <c r="U59" i="35"/>
  <c r="W59" i="35" s="1"/>
  <c r="B53" i="35"/>
  <c r="J48" i="35"/>
  <c r="G48" i="35"/>
  <c r="B48" i="35"/>
  <c r="D48" i="35" s="1"/>
  <c r="U46" i="35"/>
  <c r="U51" i="35" s="1"/>
  <c r="J42" i="35"/>
  <c r="G42" i="35"/>
  <c r="B42" i="35"/>
  <c r="D42" i="35" s="1"/>
  <c r="H37" i="35"/>
  <c r="E37" i="35"/>
  <c r="U36" i="35"/>
  <c r="J36" i="35"/>
  <c r="G36" i="35"/>
  <c r="D36" i="35"/>
  <c r="J35" i="35"/>
  <c r="G35" i="35"/>
  <c r="B35" i="35"/>
  <c r="D35" i="35" s="1"/>
  <c r="I34" i="35"/>
  <c r="I37" i="35" s="1"/>
  <c r="F34" i="35"/>
  <c r="G34" i="35" s="1"/>
  <c r="C34" i="35"/>
  <c r="C37" i="35" s="1"/>
  <c r="B34" i="35"/>
  <c r="U34" i="35" s="1"/>
  <c r="J33" i="35"/>
  <c r="G33" i="35"/>
  <c r="B33" i="35"/>
  <c r="D33" i="35" s="1"/>
  <c r="U31" i="35"/>
  <c r="I28" i="35"/>
  <c r="H28" i="35"/>
  <c r="F28" i="35"/>
  <c r="E28" i="35"/>
  <c r="U28" i="35" s="1"/>
  <c r="C28" i="35"/>
  <c r="D28" i="35" s="1"/>
  <c r="J27" i="35"/>
  <c r="G27" i="35"/>
  <c r="B27" i="35"/>
  <c r="U27" i="35" s="1"/>
  <c r="J26" i="35"/>
  <c r="G26" i="35"/>
  <c r="B26" i="35"/>
  <c r="D26" i="35" s="1"/>
  <c r="U24" i="35"/>
  <c r="U40" i="35" s="1"/>
  <c r="H20" i="35"/>
  <c r="E20" i="35"/>
  <c r="J19" i="35"/>
  <c r="G19" i="35"/>
  <c r="B19" i="35"/>
  <c r="D19" i="35" s="1"/>
  <c r="J18" i="35"/>
  <c r="F18" i="35"/>
  <c r="G18" i="35" s="1"/>
  <c r="C18" i="35"/>
  <c r="B18" i="35"/>
  <c r="U18" i="35" s="1"/>
  <c r="J17" i="35"/>
  <c r="G17" i="35"/>
  <c r="B17" i="35"/>
  <c r="D17" i="35" s="1"/>
  <c r="J16" i="35"/>
  <c r="F16" i="35"/>
  <c r="G16" i="35" s="1"/>
  <c r="C16" i="35"/>
  <c r="B16" i="35"/>
  <c r="U16" i="35" s="1"/>
  <c r="I15" i="35"/>
  <c r="J15" i="35" s="1"/>
  <c r="F15" i="35"/>
  <c r="C15" i="35"/>
  <c r="B15" i="35"/>
  <c r="I35" i="31"/>
  <c r="R35" i="35" s="1"/>
  <c r="U17" i="35"/>
  <c r="U33" i="35"/>
  <c r="I16" i="31"/>
  <c r="R16" i="35" s="1"/>
  <c r="I17" i="31"/>
  <c r="R17" i="35" s="1"/>
  <c r="V17" i="35" s="1"/>
  <c r="N9" i="31"/>
  <c r="J53" i="31"/>
  <c r="N19" i="31"/>
  <c r="N18" i="31"/>
  <c r="N15" i="31"/>
  <c r="N53" i="31"/>
  <c r="G53" i="31"/>
  <c r="M74" i="31"/>
  <c r="G74" i="31"/>
  <c r="M69" i="31"/>
  <c r="O69" i="31" s="1"/>
  <c r="I69" i="31"/>
  <c r="J69" i="31" s="1"/>
  <c r="F69" i="31"/>
  <c r="G69" i="31" s="1"/>
  <c r="C69" i="31"/>
  <c r="D69" i="31" s="1"/>
  <c r="N64" i="31"/>
  <c r="M64" i="31"/>
  <c r="J64" i="31"/>
  <c r="G64" i="31"/>
  <c r="D64" i="31"/>
  <c r="N60" i="31"/>
  <c r="M60" i="31"/>
  <c r="O60" i="31" s="1"/>
  <c r="J60" i="31"/>
  <c r="G60" i="31"/>
  <c r="D60" i="31"/>
  <c r="M53" i="31"/>
  <c r="O53" i="31" s="1"/>
  <c r="D53" i="31"/>
  <c r="N48" i="31"/>
  <c r="O48" i="31" s="1"/>
  <c r="M48" i="31"/>
  <c r="J48" i="31"/>
  <c r="G48" i="31"/>
  <c r="D48" i="31"/>
  <c r="M46" i="31"/>
  <c r="M51" i="31" s="1"/>
  <c r="M62" i="31" s="1"/>
  <c r="N42" i="31"/>
  <c r="M42" i="31"/>
  <c r="J42" i="31"/>
  <c r="G42" i="31"/>
  <c r="D42" i="31"/>
  <c r="H37" i="31"/>
  <c r="E37" i="31"/>
  <c r="B37" i="31"/>
  <c r="N36" i="31"/>
  <c r="M36" i="31"/>
  <c r="J36" i="31"/>
  <c r="G36" i="31"/>
  <c r="D36" i="31"/>
  <c r="M35" i="31"/>
  <c r="G35" i="31"/>
  <c r="M34" i="31"/>
  <c r="J34" i="31"/>
  <c r="M33" i="31"/>
  <c r="J33" i="31"/>
  <c r="G33" i="31"/>
  <c r="M31" i="31"/>
  <c r="I28" i="31"/>
  <c r="H28" i="31"/>
  <c r="F28" i="31"/>
  <c r="E28" i="31"/>
  <c r="C28" i="31"/>
  <c r="B28" i="31"/>
  <c r="N27" i="31"/>
  <c r="M27" i="31"/>
  <c r="J27" i="31"/>
  <c r="G27" i="31"/>
  <c r="D27" i="31"/>
  <c r="N26" i="31"/>
  <c r="M26" i="31"/>
  <c r="J26" i="31"/>
  <c r="G26" i="31"/>
  <c r="D26" i="31"/>
  <c r="M24" i="31"/>
  <c r="M40" i="31" s="1"/>
  <c r="H20" i="31"/>
  <c r="F20" i="31"/>
  <c r="E20" i="31"/>
  <c r="C20" i="31"/>
  <c r="B20" i="31"/>
  <c r="M19" i="31"/>
  <c r="O19" i="31" s="1"/>
  <c r="J19" i="31"/>
  <c r="G19" i="31"/>
  <c r="D19" i="31"/>
  <c r="M18" i="31"/>
  <c r="J18" i="31"/>
  <c r="G18" i="31"/>
  <c r="D18" i="31"/>
  <c r="M17" i="31"/>
  <c r="J17" i="31"/>
  <c r="G17" i="31"/>
  <c r="D17" i="31"/>
  <c r="M16" i="31"/>
  <c r="G16" i="31"/>
  <c r="D16" i="31"/>
  <c r="M15" i="31"/>
  <c r="O15" i="31" s="1"/>
  <c r="J15" i="31"/>
  <c r="G15" i="31"/>
  <c r="D15" i="31"/>
  <c r="D35" i="31"/>
  <c r="B37" i="35"/>
  <c r="U42" i="35"/>
  <c r="G20" i="31" l="1"/>
  <c r="N28" i="31"/>
  <c r="G28" i="31"/>
  <c r="V16" i="35"/>
  <c r="D18" i="35"/>
  <c r="M20" i="31"/>
  <c r="U19" i="35"/>
  <c r="W19" i="35" s="1"/>
  <c r="D20" i="31"/>
  <c r="O26" i="31"/>
  <c r="O42" i="31"/>
  <c r="F20" i="35"/>
  <c r="G20" i="35" s="1"/>
  <c r="J28" i="35"/>
  <c r="W28" i="30"/>
  <c r="J34" i="35"/>
  <c r="O18" i="31"/>
  <c r="W16" i="35"/>
  <c r="U26" i="35"/>
  <c r="O27" i="31"/>
  <c r="J16" i="31"/>
  <c r="J28" i="31"/>
  <c r="N35" i="31"/>
  <c r="O35" i="31" s="1"/>
  <c r="J35" i="31"/>
  <c r="I37" i="31"/>
  <c r="O64" i="31"/>
  <c r="N16" i="31"/>
  <c r="O16" i="31" s="1"/>
  <c r="W17" i="35"/>
  <c r="G15" i="35"/>
  <c r="I20" i="35"/>
  <c r="J20" i="35" s="1"/>
  <c r="D15" i="35"/>
  <c r="C20" i="35"/>
  <c r="G28" i="35"/>
  <c r="J37" i="35"/>
  <c r="U37" i="35"/>
  <c r="W33" i="35"/>
  <c r="N69" i="31"/>
  <c r="I20" i="31"/>
  <c r="J20" i="31" s="1"/>
  <c r="D28" i="31"/>
  <c r="M37" i="31"/>
  <c r="N17" i="31"/>
  <c r="N20" i="31" s="1"/>
  <c r="O20" i="31" s="1"/>
  <c r="F29" i="38"/>
  <c r="V15" i="35"/>
  <c r="O36" i="31"/>
  <c r="J37" i="31"/>
  <c r="D16" i="35"/>
  <c r="J74" i="31"/>
  <c r="R73" i="35"/>
  <c r="V73" i="35" s="1"/>
  <c r="W73" i="35" s="1"/>
  <c r="R28" i="35"/>
  <c r="V28" i="35" s="1"/>
  <c r="W28" i="35" s="1"/>
  <c r="D74" i="31"/>
  <c r="N74" i="31"/>
  <c r="O74" i="31" s="1"/>
  <c r="N33" i="31"/>
  <c r="O33" i="31" s="1"/>
  <c r="D33" i="31"/>
  <c r="F34" i="31"/>
  <c r="C34" i="31"/>
  <c r="M28" i="31"/>
  <c r="O28" i="31" s="1"/>
  <c r="V18" i="35"/>
  <c r="W18" i="35" s="1"/>
  <c r="W36" i="35"/>
  <c r="D37" i="35"/>
  <c r="F37" i="35"/>
  <c r="G37" i="35" s="1"/>
  <c r="V34" i="35"/>
  <c r="W34" i="35" s="1"/>
  <c r="D34" i="35"/>
  <c r="V26" i="35"/>
  <c r="R37" i="35"/>
  <c r="V35" i="35"/>
  <c r="M58" i="31"/>
  <c r="M72" i="31" s="1"/>
  <c r="M67" i="31"/>
  <c r="U57" i="35"/>
  <c r="U71" i="35" s="1"/>
  <c r="U61" i="35"/>
  <c r="U66" i="35"/>
  <c r="U15" i="35"/>
  <c r="B20" i="35"/>
  <c r="U20" i="35" s="1"/>
  <c r="D27" i="35"/>
  <c r="U35" i="35"/>
  <c r="U48" i="35"/>
  <c r="W48" i="35" s="1"/>
  <c r="W27" i="35"/>
  <c r="W42" i="35"/>
  <c r="W63" i="35"/>
  <c r="R20" i="35"/>
  <c r="V20" i="35" l="1"/>
  <c r="W20" i="35" s="1"/>
  <c r="W15" i="35"/>
  <c r="V37" i="35"/>
  <c r="W37" i="35" s="1"/>
  <c r="W26" i="35"/>
  <c r="O17" i="31"/>
  <c r="G34" i="31"/>
  <c r="F37" i="31"/>
  <c r="G37" i="31" s="1"/>
  <c r="C37" i="31"/>
  <c r="D37" i="31" s="1"/>
  <c r="D34" i="31"/>
  <c r="N34" i="31"/>
  <c r="W35" i="35"/>
  <c r="D20" i="35"/>
  <c r="O34" i="31" l="1"/>
  <c r="N37" i="31"/>
  <c r="O37" i="31" s="1"/>
</calcChain>
</file>

<file path=xl/sharedStrings.xml><?xml version="1.0" encoding="utf-8"?>
<sst xmlns="http://schemas.openxmlformats.org/spreadsheetml/2006/main" count="833" uniqueCount="94">
  <si>
    <t>Out</t>
  </si>
  <si>
    <t>Nov</t>
  </si>
  <si>
    <t>Dez</t>
  </si>
  <si>
    <t>Total</t>
  </si>
  <si>
    <t xml:space="preserve"> </t>
  </si>
  <si>
    <t>%</t>
  </si>
  <si>
    <t>TOTAL</t>
  </si>
  <si>
    <t>Nutrição</t>
  </si>
  <si>
    <t>ASSISTÊNCIA HOSPITALAR</t>
  </si>
  <si>
    <t>Julho</t>
  </si>
  <si>
    <t>Agosto</t>
  </si>
  <si>
    <t>Setembro</t>
  </si>
  <si>
    <t xml:space="preserve">Acumulado </t>
  </si>
  <si>
    <t>Contratado</t>
  </si>
  <si>
    <t>Realizado</t>
  </si>
  <si>
    <t>Clinica Médica I II e III</t>
  </si>
  <si>
    <t xml:space="preserve">Clinica Cirúrgica I II III </t>
  </si>
  <si>
    <t xml:space="preserve">Clinica Obstétrica </t>
  </si>
  <si>
    <t>Clinica Pediátrica</t>
  </si>
  <si>
    <t>Clinica Psiquiátrica</t>
  </si>
  <si>
    <t>ATIVIDADE CIRURGICA (HOSPITAL DIA)</t>
  </si>
  <si>
    <t xml:space="preserve">HOSPITAL DIA </t>
  </si>
  <si>
    <t>Cirurgias Oftalmológicas</t>
  </si>
  <si>
    <t xml:space="preserve">Cirurgia Demais Especialidades </t>
  </si>
  <si>
    <t>ATENDIMENTO AMBULATORIAL</t>
  </si>
  <si>
    <t>AMBULATÓRIO</t>
  </si>
  <si>
    <t>Consultas Médicas*</t>
  </si>
  <si>
    <t>Consultas Não Médicas</t>
  </si>
  <si>
    <t>Reabilitação em Fisioterapia</t>
  </si>
  <si>
    <t>Pequenas Cirurgia</t>
  </si>
  <si>
    <t>* Obs: Consultas Médicas (Incluindo Medicina do Trabalho e Consultas do Centro Obstetrico)</t>
  </si>
  <si>
    <t>ATENDIMENTO À URGÊNCIA - REFERENCIADAS</t>
  </si>
  <si>
    <t>PRONTO ATENDIMENTO_ URGÊNCIA E EMERGENCIA</t>
  </si>
  <si>
    <t>Consultas de Urgência</t>
  </si>
  <si>
    <t>HEMODIÁLISE</t>
  </si>
  <si>
    <t>Tratamento Dialítico</t>
  </si>
  <si>
    <t>SERVIÇO DE AVALIAÇÃO NEUROCIRURGIA</t>
  </si>
  <si>
    <t>NEUROLOGIA</t>
  </si>
  <si>
    <t>Neurologia</t>
  </si>
  <si>
    <t>Avaliação  Neurocirurgia</t>
  </si>
  <si>
    <t>Punções Ventriculares Transfontanelas</t>
  </si>
  <si>
    <t>Derivações Ventrículos Peritoneais</t>
  </si>
  <si>
    <t>IMPLANTAÇÃO E CONTROLE DE MARCA PASSO</t>
  </si>
  <si>
    <t xml:space="preserve"> MARCA PASSO</t>
  </si>
  <si>
    <t>Abril</t>
  </si>
  <si>
    <t>Maio</t>
  </si>
  <si>
    <t>Junho</t>
  </si>
  <si>
    <t>Número de Implantações</t>
  </si>
  <si>
    <t>P.I.D ( Programa de Internação Domiciliar)</t>
  </si>
  <si>
    <t>Programa de Intenação Domiciliar - P.I.D</t>
  </si>
  <si>
    <t>Atendimentos</t>
  </si>
  <si>
    <t>ADMINISTRAÇÃO DE MEDICAMENTOS QUIMIOTERÁPICOS</t>
  </si>
  <si>
    <t>QUIMIOTERAPIA</t>
  </si>
  <si>
    <t>Número de Sessões</t>
  </si>
  <si>
    <t>Obs:Retificado o total de sessões referente ao mês de Março(12/05/2015)</t>
  </si>
  <si>
    <t>S.A.D.T ( Externo)</t>
  </si>
  <si>
    <t>Exames SADT Externo</t>
  </si>
  <si>
    <t>Outubro</t>
  </si>
  <si>
    <t>Novembro</t>
  </si>
  <si>
    <t>Dezembro</t>
  </si>
  <si>
    <t xml:space="preserve">                                                                Hospital Municipal de Barueri – Dr. Francisco Moran</t>
  </si>
  <si>
    <t xml:space="preserve">                                                     SPDM – Associação Paulista para o Desenvolvimento da Medicina</t>
  </si>
  <si>
    <t>Média</t>
  </si>
  <si>
    <t>Pesquisa de Satisfação Realizada</t>
  </si>
  <si>
    <t>Recepção</t>
  </si>
  <si>
    <t>Médicos</t>
  </si>
  <si>
    <t>Enfermagem</t>
  </si>
  <si>
    <t>Portaria</t>
  </si>
  <si>
    <t>Higiene</t>
  </si>
  <si>
    <t>Rouparia</t>
  </si>
  <si>
    <t>Ambulatorio</t>
  </si>
  <si>
    <t>SADT</t>
  </si>
  <si>
    <t>Média Satisfação HMB</t>
  </si>
  <si>
    <t>Resolubilidade</t>
  </si>
  <si>
    <t>RECLAMAÇÕES FORMAIS</t>
  </si>
  <si>
    <t>Total de reclamações formais</t>
  </si>
  <si>
    <t>Meta de resolubilidade = 80%</t>
  </si>
  <si>
    <t xml:space="preserve">             Hospital Municipal de Barueri – Dr. Francisco Moran</t>
  </si>
  <si>
    <t>SPDM – Associação Paulista para o Desenvolvimento da Medicina</t>
  </si>
  <si>
    <t>Acumulado 2º Semestre</t>
  </si>
  <si>
    <t xml:space="preserve">P.A é referenciado, estimativa de atendimento superior a demanda do Município </t>
  </si>
  <si>
    <t>DEMONSTRATIVO (CONTRATADO X REALIZADO MENSAL) - 2º SEMESTRE DE 2017</t>
  </si>
  <si>
    <t>Neurologia /Avaliação  Neurocirurgia</t>
  </si>
  <si>
    <t>Meta</t>
  </si>
  <si>
    <t>-</t>
  </si>
  <si>
    <t>Serviço de Atendimento ao Usuário ( S.A.U) - TRIMESTRE</t>
  </si>
  <si>
    <t>DEMONSTRATIVO (CONTRATADO X REALIZADO MENSAL)</t>
  </si>
  <si>
    <t xml:space="preserve">Clinica Médica </t>
  </si>
  <si>
    <t xml:space="preserve">Clinica Cirúrgica </t>
  </si>
  <si>
    <t>PRONTO ATENDIMENTO</t>
  </si>
  <si>
    <t xml:space="preserve">DEMONSTRATIVO (CONTRATADO X REALIZADO  2º Semestre )  </t>
  </si>
  <si>
    <t>Tratamento de Quimioterapia</t>
  </si>
  <si>
    <t>Avaliação Neurológica</t>
  </si>
  <si>
    <t>Avaliação  Neurocirúrgia / Neuroclínica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</si>
</sst>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R$ &quot;* #,##0.00_);_(&quot;R$ &quot;* \(#,##0.00\);_(&quot;R$ &quot;* \-??_);_(@_)"/>
  </numFmts>
  <fonts count="40">
    <font>
      <sz val="10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charset val="1"/>
    </font>
    <font>
      <sz val="10"/>
      <name val="SimSun"/>
      <family val="2"/>
    </font>
    <font>
      <b/>
      <sz val="10"/>
      <color indexed="63"/>
      <name val="Arial"/>
      <family val="2"/>
    </font>
    <font>
      <sz val="11"/>
      <color indexed="8"/>
      <name val="Arial1"/>
      <charset val="1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name val="Times New Roman"/>
      <family val="1"/>
      <charset val="1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gradientFill type="path" left="0.5" right="0.5" top="0.5" bottom="0.5">
        <stop position="0">
          <color theme="0"/>
        </stop>
        <stop position="1">
          <color theme="6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1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thin">
        <color indexed="22"/>
      </top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55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4" applyNumberFormat="0" applyAlignment="0" applyProtection="0"/>
    <xf numFmtId="0" fontId="24" fillId="23" borderId="4" applyNumberFormat="0" applyAlignment="0" applyProtection="0"/>
    <xf numFmtId="0" fontId="10" fillId="23" borderId="4" applyNumberForma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7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326">
    <xf numFmtId="0" fontId="0" fillId="0" borderId="0" xfId="0"/>
    <xf numFmtId="0" fontId="8" fillId="0" borderId="4" xfId="0" applyFont="1" applyBorder="1" applyAlignment="1">
      <alignment horizontal="center"/>
    </xf>
    <xf numFmtId="0" fontId="4" fillId="0" borderId="0" xfId="68" applyFont="1" applyFill="1" applyBorder="1" applyAlignment="1">
      <alignment horizontal="left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1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23" borderId="17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3" fillId="23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/>
    </xf>
    <xf numFmtId="10" fontId="3" fillId="22" borderId="18" xfId="95" applyNumberFormat="1" applyFont="1" applyFill="1" applyBorder="1" applyAlignment="1" applyProtection="1">
      <alignment horizontal="center" vertical="center"/>
    </xf>
    <xf numFmtId="3" fontId="10" fillId="24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3" fontId="11" fillId="4" borderId="17" xfId="0" applyNumberFormat="1" applyFont="1" applyFill="1" applyBorder="1" applyAlignment="1">
      <alignment horizontal="center"/>
    </xf>
    <xf numFmtId="10" fontId="3" fillId="22" borderId="17" xfId="95" applyNumberFormat="1" applyFont="1" applyFill="1" applyBorder="1" applyAlignment="1" applyProtection="1">
      <alignment horizontal="center" vertical="center"/>
    </xf>
    <xf numFmtId="3" fontId="11" fillId="4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3" fillId="24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10" fontId="3" fillId="22" borderId="17" xfId="95" applyNumberFormat="1" applyFont="1" applyFill="1" applyBorder="1" applyAlignment="1" applyProtection="1">
      <alignment horizontal="center"/>
    </xf>
    <xf numFmtId="0" fontId="0" fillId="0" borderId="1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3" fontId="10" fillId="24" borderId="20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3" fontId="10" fillId="28" borderId="20" xfId="0" applyNumberFormat="1" applyFont="1" applyFill="1" applyBorder="1" applyAlignment="1">
      <alignment horizontal="center"/>
    </xf>
    <xf numFmtId="3" fontId="3" fillId="23" borderId="22" xfId="0" applyNumberFormat="1" applyFont="1" applyFill="1" applyBorder="1" applyAlignment="1">
      <alignment horizontal="center"/>
    </xf>
    <xf numFmtId="3" fontId="3" fillId="23" borderId="17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24" borderId="19" xfId="0" applyNumberFormat="1" applyFont="1" applyFill="1" applyBorder="1" applyAlignment="1">
      <alignment horizontal="center"/>
    </xf>
    <xf numFmtId="10" fontId="3" fillId="22" borderId="21" xfId="95" applyNumberFormat="1" applyFont="1" applyFill="1" applyBorder="1" applyAlignment="1" applyProtection="1">
      <alignment horizontal="center"/>
    </xf>
    <xf numFmtId="0" fontId="3" fillId="23" borderId="19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164" fontId="3" fillId="22" borderId="17" xfId="95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/>
    </xf>
    <xf numFmtId="3" fontId="3" fillId="23" borderId="24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/>
    </xf>
    <xf numFmtId="10" fontId="3" fillId="22" borderId="24" xfId="95" applyNumberFormat="1" applyFont="1" applyFill="1" applyBorder="1" applyAlignment="1" applyProtection="1">
      <alignment horizontal="center" vertical="center"/>
    </xf>
    <xf numFmtId="3" fontId="11" fillId="4" borderId="25" xfId="0" applyNumberFormat="1" applyFont="1" applyFill="1" applyBorder="1" applyAlignment="1">
      <alignment horizontal="center"/>
    </xf>
    <xf numFmtId="0" fontId="4" fillId="0" borderId="0" xfId="68" applyFont="1" applyBorder="1" applyAlignment="1"/>
    <xf numFmtId="0" fontId="3" fillId="0" borderId="0" xfId="68" applyFont="1" applyBorder="1" applyAlignment="1">
      <alignment horizontal="center"/>
    </xf>
    <xf numFmtId="0" fontId="4" fillId="0" borderId="0" xfId="68" applyFont="1" applyFill="1" applyBorder="1" applyAlignment="1"/>
    <xf numFmtId="3" fontId="4" fillId="0" borderId="0" xfId="68" applyNumberFormat="1" applyFont="1" applyBorder="1" applyAlignment="1"/>
    <xf numFmtId="0" fontId="4" fillId="0" borderId="0" xfId="68" applyFont="1" applyBorder="1"/>
    <xf numFmtId="3" fontId="4" fillId="0" borderId="0" xfId="68" applyNumberFormat="1" applyFont="1" applyBorder="1"/>
    <xf numFmtId="0" fontId="3" fillId="0" borderId="0" xfId="68" applyFont="1" applyBorder="1"/>
    <xf numFmtId="0" fontId="10" fillId="0" borderId="0" xfId="68" applyFont="1" applyFill="1" applyBorder="1"/>
    <xf numFmtId="0" fontId="4" fillId="0" borderId="0" xfId="68" applyFont="1" applyFill="1" applyBorder="1" applyAlignment="1">
      <alignment horizontal="center" vertical="top" wrapText="1"/>
    </xf>
    <xf numFmtId="0" fontId="3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left"/>
    </xf>
    <xf numFmtId="0" fontId="4" fillId="0" borderId="0" xfId="68" applyFont="1" applyFill="1" applyBorder="1"/>
    <xf numFmtId="0" fontId="12" fillId="0" borderId="0" xfId="68" applyFont="1" applyFill="1" applyBorder="1" applyAlignment="1"/>
    <xf numFmtId="0" fontId="12" fillId="0" borderId="0" xfId="68" applyFont="1" applyBorder="1" applyAlignment="1"/>
    <xf numFmtId="0" fontId="3" fillId="22" borderId="17" xfId="68" applyFont="1" applyFill="1" applyBorder="1" applyAlignment="1">
      <alignment horizontal="center"/>
    </xf>
    <xf numFmtId="0" fontId="3" fillId="23" borderId="17" xfId="68" applyFont="1" applyFill="1" applyBorder="1" applyAlignment="1">
      <alignment horizontal="center"/>
    </xf>
    <xf numFmtId="0" fontId="11" fillId="24" borderId="17" xfId="68" applyFont="1" applyFill="1" applyBorder="1" applyAlignment="1">
      <alignment horizontal="center"/>
    </xf>
    <xf numFmtId="0" fontId="11" fillId="22" borderId="17" xfId="68" applyFont="1" applyFill="1" applyBorder="1" applyAlignment="1">
      <alignment horizontal="center"/>
    </xf>
    <xf numFmtId="0" fontId="11" fillId="0" borderId="0" xfId="68" applyFont="1" applyFill="1" applyBorder="1" applyAlignment="1">
      <alignment horizontal="center"/>
    </xf>
    <xf numFmtId="0" fontId="4" fillId="0" borderId="17" xfId="68" applyFont="1" applyBorder="1" applyAlignment="1">
      <alignment horizontal="left"/>
    </xf>
    <xf numFmtId="3" fontId="3" fillId="23" borderId="17" xfId="68" applyNumberFormat="1" applyFont="1" applyFill="1" applyBorder="1" applyAlignment="1">
      <alignment horizontal="center" vertical="center"/>
    </xf>
    <xf numFmtId="3" fontId="10" fillId="0" borderId="17" xfId="68" applyNumberFormat="1" applyFont="1" applyFill="1" applyBorder="1" applyAlignment="1">
      <alignment horizontal="center"/>
    </xf>
    <xf numFmtId="10" fontId="3" fillId="22" borderId="18" xfId="103" applyNumberFormat="1" applyFont="1" applyFill="1" applyBorder="1" applyAlignment="1" applyProtection="1">
      <alignment horizontal="center" vertical="center"/>
    </xf>
    <xf numFmtId="3" fontId="10" fillId="0" borderId="22" xfId="68" applyNumberFormat="1" applyFont="1" applyFill="1" applyBorder="1" applyAlignment="1">
      <alignment horizontal="center"/>
    </xf>
    <xf numFmtId="10" fontId="10" fillId="0" borderId="0" xfId="68" applyNumberFormat="1" applyFont="1" applyFill="1" applyBorder="1" applyAlignment="1">
      <alignment horizontal="center"/>
    </xf>
    <xf numFmtId="3" fontId="10" fillId="24" borderId="17" xfId="68" applyNumberFormat="1" applyFont="1" applyFill="1" applyBorder="1" applyAlignment="1">
      <alignment horizontal="center"/>
    </xf>
    <xf numFmtId="0" fontId="11" fillId="0" borderId="17" xfId="68" applyFont="1" applyFill="1" applyBorder="1" applyAlignment="1">
      <alignment horizontal="left"/>
    </xf>
    <xf numFmtId="3" fontId="11" fillId="4" borderId="17" xfId="68" applyNumberFormat="1" applyFont="1" applyFill="1" applyBorder="1" applyAlignment="1">
      <alignment horizontal="center"/>
    </xf>
    <xf numFmtId="10" fontId="3" fillId="22" borderId="17" xfId="103" applyNumberFormat="1" applyFont="1" applyFill="1" applyBorder="1" applyAlignment="1" applyProtection="1">
      <alignment horizontal="center" vertical="center"/>
    </xf>
    <xf numFmtId="3" fontId="11" fillId="4" borderId="19" xfId="68" applyNumberFormat="1" applyFont="1" applyFill="1" applyBorder="1" applyAlignment="1">
      <alignment horizontal="center"/>
    </xf>
    <xf numFmtId="0" fontId="4" fillId="0" borderId="0" xfId="68" applyFont="1" applyFill="1" applyBorder="1" applyAlignment="1">
      <alignment horizontal="center"/>
    </xf>
    <xf numFmtId="0" fontId="10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center"/>
    </xf>
    <xf numFmtId="3" fontId="3" fillId="16" borderId="0" xfId="68" applyNumberFormat="1" applyFont="1" applyFill="1" applyBorder="1" applyAlignment="1">
      <alignment horizontal="center"/>
    </xf>
    <xf numFmtId="0" fontId="3" fillId="16" borderId="0" xfId="68" applyFont="1" applyFill="1" applyBorder="1" applyAlignment="1">
      <alignment horizontal="center"/>
    </xf>
    <xf numFmtId="0" fontId="10" fillId="16" borderId="0" xfId="68" applyFont="1" applyFill="1" applyBorder="1" applyAlignment="1">
      <alignment horizontal="center"/>
    </xf>
    <xf numFmtId="3" fontId="3" fillId="24" borderId="17" xfId="68" applyNumberFormat="1" applyFont="1" applyFill="1" applyBorder="1" applyAlignment="1">
      <alignment horizontal="center"/>
    </xf>
    <xf numFmtId="0" fontId="4" fillId="0" borderId="17" xfId="68" applyFont="1" applyFill="1" applyBorder="1" applyAlignment="1">
      <alignment horizontal="left" vertical="center"/>
    </xf>
    <xf numFmtId="10" fontId="3" fillId="22" borderId="17" xfId="103" applyNumberFormat="1" applyFont="1" applyFill="1" applyBorder="1" applyAlignment="1" applyProtection="1">
      <alignment horizontal="center"/>
    </xf>
    <xf numFmtId="0" fontId="4" fillId="0" borderId="17" xfId="68" applyFont="1" applyFill="1" applyBorder="1" applyAlignment="1">
      <alignment horizontal="left"/>
    </xf>
    <xf numFmtId="0" fontId="4" fillId="2" borderId="0" xfId="68" applyFont="1" applyFill="1" applyBorder="1" applyAlignment="1">
      <alignment horizontal="left"/>
    </xf>
    <xf numFmtId="0" fontId="10" fillId="2" borderId="0" xfId="68" applyFont="1" applyFill="1" applyBorder="1" applyAlignment="1">
      <alignment horizontal="center"/>
    </xf>
    <xf numFmtId="0" fontId="4" fillId="2" borderId="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/>
    </xf>
    <xf numFmtId="3" fontId="3" fillId="2" borderId="0" xfId="68" applyNumberFormat="1" applyFont="1" applyFill="1" applyBorder="1" applyAlignment="1">
      <alignment horizontal="center"/>
    </xf>
    <xf numFmtId="0" fontId="12" fillId="24" borderId="0" xfId="68" applyFont="1" applyFill="1" applyBorder="1" applyAlignment="1"/>
    <xf numFmtId="0" fontId="3" fillId="23" borderId="18" xfId="68" applyFont="1" applyFill="1" applyBorder="1" applyAlignment="1">
      <alignment horizontal="center"/>
    </xf>
    <xf numFmtId="0" fontId="11" fillId="22" borderId="18" xfId="68" applyFont="1" applyFill="1" applyBorder="1" applyAlignment="1">
      <alignment horizontal="center"/>
    </xf>
    <xf numFmtId="3" fontId="10" fillId="24" borderId="20" xfId="68" applyNumberFormat="1" applyFont="1" applyFill="1" applyBorder="1" applyAlignment="1">
      <alignment horizontal="center"/>
    </xf>
    <xf numFmtId="3" fontId="10" fillId="0" borderId="20" xfId="68" applyNumberFormat="1" applyFont="1" applyFill="1" applyBorder="1" applyAlignment="1">
      <alignment horizontal="center"/>
    </xf>
    <xf numFmtId="0" fontId="4" fillId="24" borderId="17" xfId="68" applyFont="1" applyFill="1" applyBorder="1" applyAlignment="1">
      <alignment horizontal="left"/>
    </xf>
    <xf numFmtId="3" fontId="3" fillId="23" borderId="21" xfId="68" applyNumberFormat="1" applyFont="1" applyFill="1" applyBorder="1" applyAlignment="1">
      <alignment horizontal="center"/>
    </xf>
    <xf numFmtId="3" fontId="3" fillId="23" borderId="22" xfId="68" applyNumberFormat="1" applyFont="1" applyFill="1" applyBorder="1" applyAlignment="1">
      <alignment horizontal="center"/>
    </xf>
    <xf numFmtId="3" fontId="3" fillId="23" borderId="17" xfId="68" applyNumberFormat="1" applyFont="1" applyFill="1" applyBorder="1" applyAlignment="1">
      <alignment horizontal="center"/>
    </xf>
    <xf numFmtId="0" fontId="13" fillId="2" borderId="17" xfId="68" applyFont="1" applyFill="1" applyBorder="1" applyAlignment="1">
      <alignment horizontal="left"/>
    </xf>
    <xf numFmtId="3" fontId="3" fillId="4" borderId="17" xfId="68" applyNumberFormat="1" applyFont="1" applyFill="1" applyBorder="1" applyAlignment="1">
      <alignment horizontal="center"/>
    </xf>
    <xf numFmtId="3" fontId="3" fillId="24" borderId="19" xfId="68" applyNumberFormat="1" applyFont="1" applyFill="1" applyBorder="1" applyAlignment="1">
      <alignment horizontal="center"/>
    </xf>
    <xf numFmtId="10" fontId="3" fillId="22" borderId="21" xfId="103" applyNumberFormat="1" applyFont="1" applyFill="1" applyBorder="1" applyAlignment="1" applyProtection="1">
      <alignment horizontal="center"/>
    </xf>
    <xf numFmtId="3" fontId="10" fillId="4" borderId="17" xfId="68" applyNumberFormat="1" applyFont="1" applyFill="1" applyBorder="1" applyAlignment="1">
      <alignment horizontal="center"/>
    </xf>
    <xf numFmtId="3" fontId="4" fillId="2" borderId="0" xfId="68" applyNumberFormat="1" applyFont="1" applyFill="1" applyBorder="1" applyAlignment="1">
      <alignment horizontal="center"/>
    </xf>
    <xf numFmtId="0" fontId="4" fillId="0" borderId="18" xfId="68" applyFont="1" applyBorder="1" applyAlignment="1">
      <alignment horizontal="left"/>
    </xf>
    <xf numFmtId="164" fontId="3" fillId="22" borderId="17" xfId="103" applyNumberFormat="1" applyFont="1" applyFill="1" applyBorder="1" applyAlignment="1" applyProtection="1">
      <alignment horizontal="center"/>
    </xf>
    <xf numFmtId="0" fontId="13" fillId="2" borderId="0" xfId="68" applyFont="1" applyFill="1" applyBorder="1" applyAlignment="1">
      <alignment horizontal="left"/>
    </xf>
    <xf numFmtId="0" fontId="4" fillId="0" borderId="17" xfId="68" applyFont="1" applyFill="1" applyBorder="1" applyAlignment="1">
      <alignment horizontal="left" wrapText="1"/>
    </xf>
    <xf numFmtId="3" fontId="3" fillId="23" borderId="18" xfId="68" applyNumberFormat="1" applyFont="1" applyFill="1" applyBorder="1" applyAlignment="1">
      <alignment horizontal="center" vertical="center"/>
    </xf>
    <xf numFmtId="3" fontId="10" fillId="24" borderId="18" xfId="68" applyNumberFormat="1" applyFont="1" applyFill="1" applyBorder="1" applyAlignment="1">
      <alignment horizontal="center"/>
    </xf>
    <xf numFmtId="3" fontId="10" fillId="0" borderId="26" xfId="68" applyNumberFormat="1" applyFont="1" applyFill="1" applyBorder="1" applyAlignment="1">
      <alignment horizontal="center"/>
    </xf>
    <xf numFmtId="3" fontId="3" fillId="23" borderId="23" xfId="68" applyNumberFormat="1" applyFont="1" applyFill="1" applyBorder="1" applyAlignment="1">
      <alignment horizontal="center" vertical="center"/>
    </xf>
    <xf numFmtId="10" fontId="3" fillId="22" borderId="23" xfId="103" applyNumberFormat="1" applyFont="1" applyFill="1" applyBorder="1" applyAlignment="1" applyProtection="1">
      <alignment horizontal="center" vertical="center"/>
    </xf>
    <xf numFmtId="0" fontId="11" fillId="24" borderId="22" xfId="68" applyFont="1" applyFill="1" applyBorder="1" applyAlignment="1">
      <alignment horizontal="center"/>
    </xf>
    <xf numFmtId="0" fontId="11" fillId="24" borderId="19" xfId="68" applyFont="1" applyFill="1" applyBorder="1" applyAlignment="1">
      <alignment horizontal="center"/>
    </xf>
    <xf numFmtId="0" fontId="4" fillId="0" borderId="27" xfId="68" applyFont="1" applyBorder="1" applyAlignment="1">
      <alignment horizontal="left"/>
    </xf>
    <xf numFmtId="0" fontId="4" fillId="0" borderId="19" xfId="68" applyFont="1" applyBorder="1" applyAlignment="1">
      <alignment horizontal="left"/>
    </xf>
    <xf numFmtId="3" fontId="3" fillId="24" borderId="17" xfId="86" applyNumberFormat="1" applyFont="1" applyFill="1" applyBorder="1" applyAlignment="1">
      <alignment horizontal="center"/>
    </xf>
    <xf numFmtId="3" fontId="3" fillId="4" borderId="17" xfId="87" applyNumberFormat="1" applyFont="1" applyFill="1" applyBorder="1" applyAlignment="1">
      <alignment horizontal="center"/>
    </xf>
    <xf numFmtId="3" fontId="11" fillId="4" borderId="17" xfId="88" applyNumberFormat="1" applyFont="1" applyFill="1" applyBorder="1" applyAlignment="1">
      <alignment horizontal="center"/>
    </xf>
    <xf numFmtId="3" fontId="11" fillId="4" borderId="17" xfId="89" applyNumberFormat="1" applyFont="1" applyFill="1" applyBorder="1" applyAlignment="1">
      <alignment horizontal="center"/>
    </xf>
    <xf numFmtId="3" fontId="11" fillId="4" borderId="17" xfId="66" applyNumberFormat="1" applyFont="1" applyFill="1" applyBorder="1" applyAlignment="1">
      <alignment horizontal="center"/>
    </xf>
    <xf numFmtId="0" fontId="4" fillId="0" borderId="17" xfId="67" applyBorder="1" applyAlignment="1">
      <alignment horizontal="left"/>
    </xf>
    <xf numFmtId="0" fontId="37" fillId="0" borderId="0" xfId="0" applyFont="1" applyAlignment="1">
      <alignment readingOrder="1"/>
    </xf>
    <xf numFmtId="0" fontId="37" fillId="0" borderId="0" xfId="0" applyFont="1" applyAlignment="1">
      <alignment horizontal="left" readingOrder="1"/>
    </xf>
    <xf numFmtId="0" fontId="38" fillId="0" borderId="0" xfId="0" applyFont="1" applyAlignment="1">
      <alignment horizontal="left" readingOrder="1"/>
    </xf>
    <xf numFmtId="0" fontId="8" fillId="0" borderId="0" xfId="68" applyFont="1" applyBorder="1" applyAlignment="1">
      <alignment vertical="center"/>
    </xf>
    <xf numFmtId="0" fontId="3" fillId="22" borderId="17" xfId="68" applyFont="1" applyFill="1" applyBorder="1" applyAlignment="1">
      <alignment horizontal="left" vertical="center"/>
    </xf>
    <xf numFmtId="0" fontId="3" fillId="22" borderId="17" xfId="68" applyFont="1" applyFill="1" applyBorder="1" applyAlignment="1">
      <alignment horizontal="left" vertical="center" wrapText="1"/>
    </xf>
    <xf numFmtId="0" fontId="7" fillId="25" borderId="0" xfId="0" applyFont="1" applyFill="1" applyAlignment="1">
      <alignment horizontal="center" vertical="center"/>
    </xf>
    <xf numFmtId="10" fontId="3" fillId="22" borderId="24" xfId="95" applyNumberFormat="1" applyFont="1" applyFill="1" applyBorder="1" applyAlignment="1" applyProtection="1">
      <alignment horizontal="center"/>
    </xf>
    <xf numFmtId="3" fontId="3" fillId="23" borderId="24" xfId="0" applyNumberFormat="1" applyFont="1" applyFill="1" applyBorder="1" applyAlignment="1">
      <alignment horizontal="center"/>
    </xf>
    <xf numFmtId="0" fontId="39" fillId="26" borderId="0" xfId="68" applyFont="1" applyFill="1" applyBorder="1" applyAlignment="1">
      <alignment horizontal="center"/>
    </xf>
    <xf numFmtId="0" fontId="11" fillId="0" borderId="23" xfId="68" applyFont="1" applyFill="1" applyBorder="1" applyAlignment="1">
      <alignment horizontal="left" vertical="center"/>
    </xf>
    <xf numFmtId="3" fontId="11" fillId="4" borderId="23" xfId="68" applyNumberFormat="1" applyFont="1" applyFill="1" applyBorder="1" applyAlignment="1">
      <alignment horizontal="center" vertical="center"/>
    </xf>
    <xf numFmtId="10" fontId="11" fillId="0" borderId="0" xfId="68" applyNumberFormat="1" applyFont="1" applyFill="1" applyBorder="1" applyAlignment="1">
      <alignment horizontal="center" vertical="center"/>
    </xf>
    <xf numFmtId="3" fontId="11" fillId="4" borderId="19" xfId="68" applyNumberFormat="1" applyFont="1" applyFill="1" applyBorder="1" applyAlignment="1">
      <alignment horizontal="center" vertical="center"/>
    </xf>
    <xf numFmtId="0" fontId="4" fillId="0" borderId="0" xfId="68" applyFont="1" applyBorder="1" applyAlignment="1">
      <alignment vertical="center"/>
    </xf>
    <xf numFmtId="0" fontId="3" fillId="23" borderId="17" xfId="66" applyFont="1" applyFill="1" applyBorder="1" applyAlignment="1">
      <alignment horizontal="center"/>
    </xf>
    <xf numFmtId="0" fontId="11" fillId="24" borderId="17" xfId="66" applyFont="1" applyFill="1" applyBorder="1" applyAlignment="1">
      <alignment horizontal="center"/>
    </xf>
    <xf numFmtId="0" fontId="11" fillId="22" borderId="17" xfId="66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 vertical="center"/>
    </xf>
    <xf numFmtId="3" fontId="10" fillId="0" borderId="17" xfId="66" applyNumberFormat="1" applyFont="1" applyFill="1" applyBorder="1" applyAlignment="1">
      <alignment horizont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3" fontId="4" fillId="0" borderId="17" xfId="68" applyNumberFormat="1" applyFont="1" applyFill="1" applyBorder="1" applyAlignment="1">
      <alignment horizontal="center" vertical="center"/>
    </xf>
    <xf numFmtId="3" fontId="10" fillId="24" borderId="17" xfId="66" applyNumberFormat="1" applyFont="1" applyFill="1" applyBorder="1" applyAlignment="1">
      <alignment horizontal="center"/>
    </xf>
    <xf numFmtId="3" fontId="3" fillId="23" borderId="24" xfId="66" applyNumberFormat="1" applyFont="1" applyFill="1" applyBorder="1" applyAlignment="1">
      <alignment horizontal="center" vertical="center"/>
    </xf>
    <xf numFmtId="3" fontId="11" fillId="4" borderId="24" xfId="66" applyNumberFormat="1" applyFont="1" applyFill="1" applyBorder="1" applyAlignment="1">
      <alignment horizontal="center" vertical="center"/>
    </xf>
    <xf numFmtId="10" fontId="3" fillId="22" borderId="24" xfId="102" applyNumberFormat="1" applyFont="1" applyFill="1" applyBorder="1" applyAlignment="1" applyProtection="1">
      <alignment horizontal="center" vertical="center"/>
    </xf>
    <xf numFmtId="3" fontId="11" fillId="4" borderId="25" xfId="66" applyNumberFormat="1" applyFont="1" applyFill="1" applyBorder="1" applyAlignment="1">
      <alignment horizontal="center" vertical="center"/>
    </xf>
    <xf numFmtId="3" fontId="3" fillId="23" borderId="23" xfId="68" applyNumberFormat="1" applyFont="1" applyFill="1" applyBorder="1" applyAlignment="1">
      <alignment horizontal="center" vertical="center" wrapText="1"/>
    </xf>
    <xf numFmtId="3" fontId="11" fillId="4" borderId="17" xfId="68" applyNumberFormat="1" applyFont="1" applyFill="1" applyBorder="1" applyAlignment="1">
      <alignment horizontal="center" vertical="center"/>
    </xf>
    <xf numFmtId="3" fontId="3" fillId="24" borderId="17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/>
    </xf>
    <xf numFmtId="1" fontId="3" fillId="23" borderId="17" xfId="66" applyNumberFormat="1" applyFont="1" applyFill="1" applyBorder="1" applyAlignment="1">
      <alignment horizontal="center"/>
    </xf>
    <xf numFmtId="0" fontId="3" fillId="23" borderId="18" xfId="66" applyFont="1" applyFill="1" applyBorder="1" applyAlignment="1">
      <alignment horizontal="center"/>
    </xf>
    <xf numFmtId="0" fontId="11" fillId="22" borderId="18" xfId="66" applyFont="1" applyFill="1" applyBorder="1" applyAlignment="1">
      <alignment horizontal="center"/>
    </xf>
    <xf numFmtId="3" fontId="10" fillId="24" borderId="20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 vertical="center"/>
    </xf>
    <xf numFmtId="3" fontId="10" fillId="0" borderId="20" xfId="66" applyNumberFormat="1" applyFont="1" applyFill="1" applyBorder="1" applyAlignment="1">
      <alignment horizontal="center"/>
    </xf>
    <xf numFmtId="3" fontId="10" fillId="28" borderId="20" xfId="66" applyNumberFormat="1" applyFont="1" applyFill="1" applyBorder="1" applyAlignment="1">
      <alignment horizontal="center"/>
    </xf>
    <xf numFmtId="3" fontId="3" fillId="23" borderId="21" xfId="66" applyNumberFormat="1" applyFont="1" applyFill="1" applyBorder="1" applyAlignment="1">
      <alignment horizontal="center"/>
    </xf>
    <xf numFmtId="3" fontId="11" fillId="4" borderId="19" xfId="66" applyNumberFormat="1" applyFont="1" applyFill="1" applyBorder="1" applyAlignment="1">
      <alignment horizontal="center"/>
    </xf>
    <xf numFmtId="3" fontId="3" fillId="23" borderId="22" xfId="66" applyNumberFormat="1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/>
    </xf>
    <xf numFmtId="3" fontId="3" fillId="4" borderId="17" xfId="66" applyNumberFormat="1" applyFont="1" applyFill="1" applyBorder="1" applyAlignment="1">
      <alignment horizontal="center"/>
    </xf>
    <xf numFmtId="3" fontId="3" fillId="24" borderId="19" xfId="66" applyNumberFormat="1" applyFont="1" applyFill="1" applyBorder="1" applyAlignment="1">
      <alignment horizontal="center"/>
    </xf>
    <xf numFmtId="10" fontId="3" fillId="22" borderId="21" xfId="102" applyNumberFormat="1" applyFont="1" applyFill="1" applyBorder="1" applyAlignment="1" applyProtection="1">
      <alignment horizontal="center"/>
    </xf>
    <xf numFmtId="0" fontId="3" fillId="23" borderId="19" xfId="66" applyFont="1" applyFill="1" applyBorder="1" applyAlignment="1">
      <alignment horizontal="center"/>
    </xf>
    <xf numFmtId="0" fontId="11" fillId="24" borderId="22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0" fontId="10" fillId="0" borderId="0" xfId="68" applyFont="1" applyFill="1" applyBorder="1" applyAlignment="1">
      <alignment horizontal="center" vertical="center"/>
    </xf>
    <xf numFmtId="0" fontId="4" fillId="0" borderId="0" xfId="68" applyFont="1" applyBorder="1" applyAlignment="1">
      <alignment horizontal="left"/>
    </xf>
    <xf numFmtId="10" fontId="10" fillId="0" borderId="0" xfId="68" applyNumberFormat="1" applyFont="1" applyFill="1" applyBorder="1" applyAlignment="1">
      <alignment horizontal="center" vertical="center"/>
    </xf>
    <xf numFmtId="3" fontId="4" fillId="16" borderId="0" xfId="68" applyNumberFormat="1" applyFont="1" applyFill="1" applyBorder="1" applyAlignment="1">
      <alignment horizontal="left"/>
    </xf>
    <xf numFmtId="0" fontId="3" fillId="23" borderId="30" xfId="68" applyFont="1" applyFill="1" applyBorder="1" applyAlignment="1">
      <alignment vertical="center"/>
    </xf>
    <xf numFmtId="3" fontId="11" fillId="4" borderId="31" xfId="68" applyNumberFormat="1" applyFont="1" applyFill="1" applyBorder="1" applyAlignment="1">
      <alignment vertical="center"/>
    </xf>
    <xf numFmtId="10" fontId="3" fillId="22" borderId="31" xfId="103" applyNumberFormat="1" applyFont="1" applyFill="1" applyBorder="1" applyAlignment="1" applyProtection="1">
      <alignment vertical="center"/>
    </xf>
    <xf numFmtId="0" fontId="3" fillId="23" borderId="31" xfId="68" applyFont="1" applyFill="1" applyBorder="1" applyAlignment="1">
      <alignment vertical="center"/>
    </xf>
    <xf numFmtId="3" fontId="11" fillId="4" borderId="31" xfId="89" applyNumberFormat="1" applyFont="1" applyFill="1" applyBorder="1" applyAlignment="1">
      <alignment vertical="center"/>
    </xf>
    <xf numFmtId="3" fontId="3" fillId="23" borderId="32" xfId="68" applyNumberFormat="1" applyFont="1" applyFill="1" applyBorder="1" applyAlignment="1">
      <alignment vertical="center"/>
    </xf>
    <xf numFmtId="3" fontId="11" fillId="4" borderId="33" xfId="68" applyNumberFormat="1" applyFont="1" applyFill="1" applyBorder="1" applyAlignment="1">
      <alignment vertical="center"/>
    </xf>
    <xf numFmtId="0" fontId="3" fillId="23" borderId="34" xfId="68" applyFont="1" applyFill="1" applyBorder="1" applyAlignment="1">
      <alignment horizontal="center" vertical="center"/>
    </xf>
    <xf numFmtId="3" fontId="11" fillId="4" borderId="35" xfId="68" applyNumberFormat="1" applyFont="1" applyFill="1" applyBorder="1" applyAlignment="1">
      <alignment horizontal="center" vertical="center"/>
    </xf>
    <xf numFmtId="10" fontId="3" fillId="22" borderId="35" xfId="103" applyNumberFormat="1" applyFont="1" applyFill="1" applyBorder="1" applyAlignment="1" applyProtection="1">
      <alignment horizontal="center" vertical="center"/>
    </xf>
    <xf numFmtId="0" fontId="3" fillId="23" borderId="35" xfId="68" applyFont="1" applyFill="1" applyBorder="1" applyAlignment="1">
      <alignment horizontal="center" vertical="center"/>
    </xf>
    <xf numFmtId="3" fontId="11" fillId="4" borderId="35" xfId="89" applyNumberFormat="1" applyFont="1" applyFill="1" applyBorder="1" applyAlignment="1">
      <alignment horizontal="center" vertical="center"/>
    </xf>
    <xf numFmtId="3" fontId="11" fillId="4" borderId="36" xfId="68" applyNumberFormat="1" applyFont="1" applyFill="1" applyBorder="1" applyAlignment="1">
      <alignment horizontal="center" vertical="center"/>
    </xf>
    <xf numFmtId="3" fontId="3" fillId="23" borderId="37" xfId="68" applyNumberFormat="1" applyFont="1" applyFill="1" applyBorder="1" applyAlignment="1">
      <alignment vertical="center"/>
    </xf>
    <xf numFmtId="3" fontId="11" fillId="4" borderId="38" xfId="68" applyNumberFormat="1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0" fontId="2" fillId="0" borderId="0" xfId="70" applyFont="1" applyFill="1" applyAlignment="1">
      <alignment horizontal="center" vertical="center"/>
    </xf>
    <xf numFmtId="0" fontId="3" fillId="0" borderId="0" xfId="70" applyFont="1" applyFill="1"/>
    <xf numFmtId="0" fontId="4" fillId="0" borderId="0" xfId="70"/>
    <xf numFmtId="0" fontId="7" fillId="27" borderId="14" xfId="70" applyFont="1" applyFill="1" applyBorder="1" applyAlignment="1">
      <alignment horizontal="center"/>
    </xf>
    <xf numFmtId="0" fontId="6" fillId="27" borderId="11" xfId="70" applyFont="1" applyFill="1" applyBorder="1" applyAlignment="1">
      <alignment horizontal="center"/>
    </xf>
    <xf numFmtId="0" fontId="6" fillId="27" borderId="12" xfId="70" applyFont="1" applyFill="1" applyBorder="1" applyAlignment="1">
      <alignment horizontal="center"/>
    </xf>
    <xf numFmtId="0" fontId="5" fillId="0" borderId="16" xfId="70" applyFont="1" applyFill="1" applyBorder="1"/>
    <xf numFmtId="3" fontId="6" fillId="0" borderId="39" xfId="0" applyNumberFormat="1" applyFont="1" applyFill="1" applyBorder="1" applyAlignment="1">
      <alignment horizontal="center"/>
    </xf>
    <xf numFmtId="3" fontId="5" fillId="0" borderId="13" xfId="70" applyNumberFormat="1" applyFont="1" applyBorder="1" applyAlignment="1">
      <alignment horizontal="center"/>
    </xf>
    <xf numFmtId="0" fontId="5" fillId="0" borderId="0" xfId="70" applyFont="1"/>
    <xf numFmtId="9" fontId="6" fillId="27" borderId="15" xfId="102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4" xfId="0" applyFont="1" applyBorder="1"/>
    <xf numFmtId="10" fontId="6" fillId="0" borderId="4" xfId="0" applyNumberFormat="1" applyFont="1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4" xfId="0" applyFont="1" applyFill="1" applyBorder="1"/>
    <xf numFmtId="10" fontId="5" fillId="24" borderId="4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26" borderId="4" xfId="7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9" fontId="6" fillId="0" borderId="39" xfId="102" applyFont="1" applyFill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36" fillId="0" borderId="4" xfId="94" applyFont="1" applyFill="1" applyBorder="1" applyAlignment="1">
      <alignment horizontal="center"/>
    </xf>
    <xf numFmtId="0" fontId="37" fillId="0" borderId="0" xfId="0" applyFont="1" applyAlignment="1">
      <alignment vertical="center" readingOrder="1"/>
    </xf>
    <xf numFmtId="0" fontId="5" fillId="24" borderId="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23" borderId="24" xfId="0" applyFont="1" applyFill="1" applyBorder="1" applyAlignment="1">
      <alignment horizontal="center"/>
    </xf>
    <xf numFmtId="10" fontId="3" fillId="22" borderId="28" xfId="95" applyNumberFormat="1" applyFont="1" applyFill="1" applyBorder="1" applyAlignment="1" applyProtection="1">
      <alignment horizontal="center"/>
    </xf>
    <xf numFmtId="3" fontId="3" fillId="29" borderId="24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26" borderId="0" xfId="0" applyFont="1" applyFill="1" applyBorder="1"/>
    <xf numFmtId="0" fontId="3" fillId="26" borderId="0" xfId="0" applyFont="1" applyFill="1" applyBorder="1"/>
    <xf numFmtId="0" fontId="0" fillId="30" borderId="0" xfId="0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center"/>
    </xf>
    <xf numFmtId="0" fontId="12" fillId="26" borderId="0" xfId="0" applyFont="1" applyFill="1" applyBorder="1" applyAlignment="1"/>
    <xf numFmtId="0" fontId="0" fillId="2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" fillId="29" borderId="2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vertical="center"/>
    </xf>
    <xf numFmtId="3" fontId="10" fillId="0" borderId="17" xfId="0" applyNumberFormat="1" applyFont="1" applyBorder="1" applyAlignment="1">
      <alignment horizontal="center"/>
    </xf>
    <xf numFmtId="10" fontId="3" fillId="22" borderId="17" xfId="95" applyNumberFormat="1" applyFont="1" applyFill="1" applyBorder="1" applyAlignment="1">
      <alignment horizontal="center" vertical="center"/>
    </xf>
    <xf numFmtId="10" fontId="3" fillId="22" borderId="21" xfId="95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6" borderId="0" xfId="0" applyFill="1"/>
    <xf numFmtId="0" fontId="3" fillId="26" borderId="0" xfId="0" applyFont="1" applyFill="1"/>
    <xf numFmtId="0" fontId="3" fillId="0" borderId="0" xfId="0" applyFont="1"/>
    <xf numFmtId="0" fontId="0" fillId="31" borderId="0" xfId="0" applyFill="1" applyAlignment="1">
      <alignment horizontal="left"/>
    </xf>
    <xf numFmtId="1" fontId="3" fillId="23" borderId="17" xfId="68" applyNumberFormat="1" applyFont="1" applyFill="1" applyBorder="1" applyAlignment="1">
      <alignment horizontal="center" vertical="center"/>
    </xf>
    <xf numFmtId="1" fontId="3" fillId="23" borderId="18" xfId="68" applyNumberFormat="1" applyFont="1" applyFill="1" applyBorder="1" applyAlignment="1">
      <alignment horizontal="center" vertical="center"/>
    </xf>
    <xf numFmtId="0" fontId="1" fillId="0" borderId="17" xfId="0" applyFont="1" applyBorder="1"/>
    <xf numFmtId="3" fontId="1" fillId="24" borderId="17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3" fillId="22" borderId="17" xfId="0" applyFont="1" applyFill="1" applyBorder="1" applyAlignment="1">
      <alignment horizontal="left" vertical="center"/>
    </xf>
    <xf numFmtId="0" fontId="3" fillId="22" borderId="17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left" vertical="center" wrapText="1"/>
    </xf>
    <xf numFmtId="0" fontId="12" fillId="24" borderId="27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22" borderId="18" xfId="0" applyFont="1" applyFill="1" applyBorder="1" applyAlignment="1">
      <alignment horizontal="left" vertical="center" wrapText="1"/>
    </xf>
    <xf numFmtId="0" fontId="3" fillId="22" borderId="21" xfId="0" applyFont="1" applyFill="1" applyBorder="1" applyAlignment="1">
      <alignment horizontal="left" vertical="center" wrapText="1"/>
    </xf>
    <xf numFmtId="3" fontId="3" fillId="23" borderId="29" xfId="68" applyNumberFormat="1" applyFont="1" applyFill="1" applyBorder="1" applyAlignment="1">
      <alignment horizontal="center"/>
    </xf>
    <xf numFmtId="3" fontId="3" fillId="23" borderId="31" xfId="68" applyNumberFormat="1" applyFont="1" applyFill="1" applyBorder="1" applyAlignment="1">
      <alignment horizontal="center"/>
    </xf>
    <xf numFmtId="3" fontId="3" fillId="23" borderId="44" xfId="68" applyNumberFormat="1" applyFont="1" applyFill="1" applyBorder="1" applyAlignment="1">
      <alignment horizontal="center"/>
    </xf>
    <xf numFmtId="3" fontId="3" fillId="4" borderId="29" xfId="68" applyNumberFormat="1" applyFont="1" applyFill="1" applyBorder="1" applyAlignment="1">
      <alignment horizontal="center"/>
    </xf>
    <xf numFmtId="3" fontId="3" fillId="4" borderId="31" xfId="68" applyNumberFormat="1" applyFont="1" applyFill="1" applyBorder="1" applyAlignment="1">
      <alignment horizontal="center"/>
    </xf>
    <xf numFmtId="3" fontId="3" fillId="4" borderId="44" xfId="68" applyNumberFormat="1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/>
    </xf>
    <xf numFmtId="10" fontId="3" fillId="22" borderId="31" xfId="103" applyNumberFormat="1" applyFont="1" applyFill="1" applyBorder="1" applyAlignment="1" applyProtection="1">
      <alignment horizontal="center"/>
    </xf>
    <xf numFmtId="10" fontId="3" fillId="22" borderId="44" xfId="103" applyNumberFormat="1" applyFont="1" applyFill="1" applyBorder="1" applyAlignment="1" applyProtection="1">
      <alignment horizontal="center"/>
    </xf>
    <xf numFmtId="0" fontId="3" fillId="22" borderId="45" xfId="68" applyFont="1" applyFill="1" applyBorder="1" applyAlignment="1">
      <alignment horizontal="center"/>
    </xf>
    <xf numFmtId="0" fontId="3" fillId="22" borderId="20" xfId="68" applyFont="1" applyFill="1" applyBorder="1" applyAlignment="1">
      <alignment horizontal="center"/>
    </xf>
    <xf numFmtId="0" fontId="3" fillId="22" borderId="22" xfId="68" applyFont="1" applyFill="1" applyBorder="1" applyAlignment="1">
      <alignment horizontal="center"/>
    </xf>
    <xf numFmtId="3" fontId="10" fillId="4" borderId="29" xfId="68" applyNumberFormat="1" applyFont="1" applyFill="1" applyBorder="1" applyAlignment="1">
      <alignment horizontal="center"/>
    </xf>
    <xf numFmtId="3" fontId="10" fillId="4" borderId="31" xfId="68" applyNumberFormat="1" applyFont="1" applyFill="1" applyBorder="1" applyAlignment="1">
      <alignment horizontal="center"/>
    </xf>
    <xf numFmtId="3" fontId="10" fillId="4" borderId="44" xfId="68" applyNumberFormat="1" applyFont="1" applyFill="1" applyBorder="1" applyAlignment="1">
      <alignment horizontal="center"/>
    </xf>
    <xf numFmtId="0" fontId="3" fillId="23" borderId="29" xfId="68" applyFont="1" applyFill="1" applyBorder="1" applyAlignment="1">
      <alignment horizontal="center"/>
    </xf>
    <xf numFmtId="0" fontId="3" fillId="23" borderId="31" xfId="68" applyFont="1" applyFill="1" applyBorder="1" applyAlignment="1">
      <alignment horizontal="center"/>
    </xf>
    <xf numFmtId="0" fontId="3" fillId="23" borderId="44" xfId="68" applyFont="1" applyFill="1" applyBorder="1" applyAlignment="1">
      <alignment horizontal="center"/>
    </xf>
    <xf numFmtId="0" fontId="3" fillId="22" borderId="17" xfId="68" applyFont="1" applyFill="1" applyBorder="1" applyAlignment="1">
      <alignment horizontal="center"/>
    </xf>
    <xf numFmtId="3" fontId="11" fillId="4" borderId="29" xfId="68" applyNumberFormat="1" applyFont="1" applyFill="1" applyBorder="1" applyAlignment="1">
      <alignment horizontal="center"/>
    </xf>
    <xf numFmtId="3" fontId="11" fillId="4" borderId="31" xfId="68" applyNumberFormat="1" applyFont="1" applyFill="1" applyBorder="1" applyAlignment="1">
      <alignment horizontal="center"/>
    </xf>
    <xf numFmtId="3" fontId="11" fillId="4" borderId="44" xfId="68" applyNumberFormat="1" applyFont="1" applyFill="1" applyBorder="1" applyAlignment="1">
      <alignment horizontal="center"/>
    </xf>
    <xf numFmtId="0" fontId="3" fillId="22" borderId="19" xfId="68" applyFont="1" applyFill="1" applyBorder="1" applyAlignment="1">
      <alignment horizontal="center"/>
    </xf>
    <xf numFmtId="0" fontId="12" fillId="0" borderId="4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/>
    </xf>
    <xf numFmtId="0" fontId="3" fillId="22" borderId="26" xfId="68" applyFont="1" applyFill="1" applyBorder="1" applyAlignment="1">
      <alignment horizontal="center"/>
    </xf>
    <xf numFmtId="3" fontId="10" fillId="4" borderId="42" xfId="68" applyNumberFormat="1" applyFont="1" applyFill="1" applyBorder="1" applyAlignment="1">
      <alignment horizontal="center"/>
    </xf>
    <xf numFmtId="3" fontId="10" fillId="4" borderId="43" xfId="68" applyNumberFormat="1" applyFont="1" applyFill="1" applyBorder="1" applyAlignment="1">
      <alignment horizontal="center"/>
    </xf>
    <xf numFmtId="0" fontId="12" fillId="0" borderId="27" xfId="68" applyFont="1" applyBorder="1" applyAlignment="1">
      <alignment horizontal="center"/>
    </xf>
    <xf numFmtId="0" fontId="12" fillId="0" borderId="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 wrapText="1"/>
    </xf>
    <xf numFmtId="0" fontId="12" fillId="0" borderId="19" xfId="68" applyFont="1" applyBorder="1" applyAlignment="1">
      <alignment horizontal="center"/>
    </xf>
    <xf numFmtId="0" fontId="12" fillId="24" borderId="4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 vertical="center"/>
    </xf>
    <xf numFmtId="0" fontId="3" fillId="0" borderId="0" xfId="68" applyFont="1" applyBorder="1" applyAlignment="1">
      <alignment horizontal="center"/>
    </xf>
    <xf numFmtId="0" fontId="4" fillId="0" borderId="0" xfId="68" applyFont="1" applyBorder="1" applyAlignment="1">
      <alignment horizontal="center" vertical="top" wrapText="1"/>
    </xf>
    <xf numFmtId="0" fontId="12" fillId="0" borderId="41" xfId="68" applyFont="1" applyBorder="1" applyAlignment="1">
      <alignment horizontal="center"/>
    </xf>
    <xf numFmtId="0" fontId="3" fillId="22" borderId="17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10" fontId="3" fillId="22" borderId="31" xfId="103" applyNumberFormat="1" applyFont="1" applyFill="1" applyBorder="1" applyAlignment="1" applyProtection="1">
      <alignment horizontal="center" vertical="center"/>
    </xf>
    <xf numFmtId="10" fontId="3" fillId="22" borderId="44" xfId="103" applyNumberFormat="1" applyFont="1" applyFill="1" applyBorder="1" applyAlignment="1" applyProtection="1">
      <alignment horizontal="center" vertical="center"/>
    </xf>
    <xf numFmtId="1" fontId="3" fillId="23" borderId="18" xfId="66" applyNumberFormat="1" applyFont="1" applyFill="1" applyBorder="1" applyAlignment="1">
      <alignment horizontal="center" vertical="center"/>
    </xf>
    <xf numFmtId="1" fontId="3" fillId="23" borderId="21" xfId="66" applyNumberFormat="1" applyFont="1" applyFill="1" applyBorder="1" applyAlignment="1">
      <alignment horizontal="center" vertical="center"/>
    </xf>
    <xf numFmtId="3" fontId="11" fillId="4" borderId="32" xfId="66" applyNumberFormat="1" applyFont="1" applyFill="1" applyBorder="1" applyAlignment="1">
      <alignment horizontal="center" vertical="center"/>
    </xf>
    <xf numFmtId="3" fontId="11" fillId="4" borderId="21" xfId="66" applyNumberFormat="1" applyFont="1" applyFill="1" applyBorder="1" applyAlignment="1">
      <alignment horizontal="center" vertical="center"/>
    </xf>
    <xf numFmtId="10" fontId="3" fillId="22" borderId="32" xfId="102" applyNumberFormat="1" applyFont="1" applyFill="1" applyBorder="1" applyAlignment="1" applyProtection="1">
      <alignment horizontal="center" vertical="center"/>
    </xf>
    <xf numFmtId="10" fontId="3" fillId="22" borderId="21" xfId="102" applyNumberFormat="1" applyFont="1" applyFill="1" applyBorder="1" applyAlignment="1" applyProtection="1">
      <alignment horizontal="center" vertical="center"/>
    </xf>
    <xf numFmtId="0" fontId="3" fillId="23" borderId="46" xfId="66" applyFont="1" applyFill="1" applyBorder="1" applyAlignment="1">
      <alignment horizontal="center" vertical="center"/>
    </xf>
    <xf numFmtId="0" fontId="3" fillId="23" borderId="21" xfId="66" applyFont="1" applyFill="1" applyBorder="1" applyAlignment="1">
      <alignment horizontal="center" vertical="center"/>
    </xf>
    <xf numFmtId="3" fontId="11" fillId="4" borderId="18" xfId="66" applyNumberFormat="1" applyFont="1" applyFill="1" applyBorder="1" applyAlignment="1">
      <alignment horizontal="center" vertic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0" fontId="3" fillId="23" borderId="18" xfId="66" applyFont="1" applyFill="1" applyBorder="1" applyAlignment="1">
      <alignment horizontal="center" vertical="center"/>
    </xf>
    <xf numFmtId="0" fontId="8" fillId="0" borderId="0" xfId="68" applyFont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</cellXfs>
  <cellStyles count="155">
    <cellStyle name="20% - Ênfase1 1" xfId="1" xr:uid="{00000000-0005-0000-0000-000000000000}"/>
    <cellStyle name="20% - Ênfase1 2" xfId="2" xr:uid="{00000000-0005-0000-0000-000001000000}"/>
    <cellStyle name="20% - Ênfase2 1" xfId="3" xr:uid="{00000000-0005-0000-0000-000002000000}"/>
    <cellStyle name="20% - Ênfase2 2" xfId="4" xr:uid="{00000000-0005-0000-0000-000003000000}"/>
    <cellStyle name="20% - Ênfase3 1" xfId="5" xr:uid="{00000000-0005-0000-0000-000004000000}"/>
    <cellStyle name="20% - Ênfase3 2" xfId="6" xr:uid="{00000000-0005-0000-0000-000005000000}"/>
    <cellStyle name="20% - Ênfase4 1" xfId="7" xr:uid="{00000000-0005-0000-0000-000006000000}"/>
    <cellStyle name="20% - Ênfase4 2" xfId="8" xr:uid="{00000000-0005-0000-0000-000007000000}"/>
    <cellStyle name="20% - Ênfase5 1" xfId="9" xr:uid="{00000000-0005-0000-0000-000008000000}"/>
    <cellStyle name="20% - Ênfase5 2" xfId="10" xr:uid="{00000000-0005-0000-0000-000009000000}"/>
    <cellStyle name="20% - Ênfase6 1" xfId="11" xr:uid="{00000000-0005-0000-0000-00000A000000}"/>
    <cellStyle name="20% - Ênfase6 2" xfId="12" xr:uid="{00000000-0005-0000-0000-00000B000000}"/>
    <cellStyle name="40% - Ênfase1 1" xfId="13" xr:uid="{00000000-0005-0000-0000-00000C000000}"/>
    <cellStyle name="40% - Ênfase1 2" xfId="14" xr:uid="{00000000-0005-0000-0000-00000D000000}"/>
    <cellStyle name="40% - Ênfase2 1" xfId="15" xr:uid="{00000000-0005-0000-0000-00000E000000}"/>
    <cellStyle name="40% - Ênfase2 2" xfId="16" xr:uid="{00000000-0005-0000-0000-00000F000000}"/>
    <cellStyle name="40% - Ênfase3 1" xfId="17" xr:uid="{00000000-0005-0000-0000-000010000000}"/>
    <cellStyle name="40% - Ênfase3 2" xfId="18" xr:uid="{00000000-0005-0000-0000-000011000000}"/>
    <cellStyle name="40% - Ênfase4 1" xfId="19" xr:uid="{00000000-0005-0000-0000-000012000000}"/>
    <cellStyle name="40% - Ênfase4 2" xfId="20" xr:uid="{00000000-0005-0000-0000-000013000000}"/>
    <cellStyle name="40% - Ênfase5 1" xfId="21" xr:uid="{00000000-0005-0000-0000-000014000000}"/>
    <cellStyle name="40% - Ênfase5 2" xfId="22" xr:uid="{00000000-0005-0000-0000-000015000000}"/>
    <cellStyle name="40% - Ênfase6 1" xfId="23" xr:uid="{00000000-0005-0000-0000-000016000000}"/>
    <cellStyle name="40% - Ênfase6 2" xfId="24" xr:uid="{00000000-0005-0000-0000-000017000000}"/>
    <cellStyle name="60% - Ênfase1 1" xfId="25" xr:uid="{00000000-0005-0000-0000-000018000000}"/>
    <cellStyle name="60% - Ênfase1 2" xfId="26" xr:uid="{00000000-0005-0000-0000-000019000000}"/>
    <cellStyle name="60% - Ênfase2 1" xfId="27" xr:uid="{00000000-0005-0000-0000-00001A000000}"/>
    <cellStyle name="60% - Ênfase2 2" xfId="28" xr:uid="{00000000-0005-0000-0000-00001B000000}"/>
    <cellStyle name="60% - Ênfase3 1" xfId="29" xr:uid="{00000000-0005-0000-0000-00001C000000}"/>
    <cellStyle name="60% - Ênfase3 2" xfId="30" xr:uid="{00000000-0005-0000-0000-00001D000000}"/>
    <cellStyle name="60% - Ênfase4 1" xfId="31" xr:uid="{00000000-0005-0000-0000-00001E000000}"/>
    <cellStyle name="60% - Ênfase4 2" xfId="32" xr:uid="{00000000-0005-0000-0000-00001F000000}"/>
    <cellStyle name="60% - Ênfase5 1" xfId="33" xr:uid="{00000000-0005-0000-0000-000020000000}"/>
    <cellStyle name="60% - Ênfase5 2" xfId="34" xr:uid="{00000000-0005-0000-0000-000021000000}"/>
    <cellStyle name="60% - Ênfase6 1" xfId="35" xr:uid="{00000000-0005-0000-0000-000022000000}"/>
    <cellStyle name="60% - Ênfase6 2" xfId="36" xr:uid="{00000000-0005-0000-0000-000023000000}"/>
    <cellStyle name="Bom 1" xfId="37" xr:uid="{00000000-0005-0000-0000-000024000000}"/>
    <cellStyle name="Bom 2" xfId="38" xr:uid="{00000000-0005-0000-0000-000025000000}"/>
    <cellStyle name="Cálculo 1" xfId="39" xr:uid="{00000000-0005-0000-0000-000026000000}"/>
    <cellStyle name="Cálculo 2" xfId="40" xr:uid="{00000000-0005-0000-0000-000027000000}"/>
    <cellStyle name="Célula de Verificação 1" xfId="41" xr:uid="{00000000-0005-0000-0000-000028000000}"/>
    <cellStyle name="Célula de Verificação 2" xfId="42" xr:uid="{00000000-0005-0000-0000-000029000000}"/>
    <cellStyle name="Célula Vinculada 1" xfId="43" xr:uid="{00000000-0005-0000-0000-00002A000000}"/>
    <cellStyle name="Célula Vinculada 2" xfId="44" xr:uid="{00000000-0005-0000-0000-00002B000000}"/>
    <cellStyle name="Ênfase1 1" xfId="45" xr:uid="{00000000-0005-0000-0000-00002C000000}"/>
    <cellStyle name="Ênfase1 2" xfId="46" xr:uid="{00000000-0005-0000-0000-00002D000000}"/>
    <cellStyle name="Ênfase2 1" xfId="47" xr:uid="{00000000-0005-0000-0000-00002E000000}"/>
    <cellStyle name="Ênfase2 2" xfId="48" xr:uid="{00000000-0005-0000-0000-00002F000000}"/>
    <cellStyle name="Ênfase3 1" xfId="49" xr:uid="{00000000-0005-0000-0000-000030000000}"/>
    <cellStyle name="Ênfase3 2" xfId="50" xr:uid="{00000000-0005-0000-0000-000031000000}"/>
    <cellStyle name="Ênfase4 1" xfId="51" xr:uid="{00000000-0005-0000-0000-000032000000}"/>
    <cellStyle name="Ênfase4 2" xfId="52" xr:uid="{00000000-0005-0000-0000-000033000000}"/>
    <cellStyle name="Ênfase5 1" xfId="53" xr:uid="{00000000-0005-0000-0000-000034000000}"/>
    <cellStyle name="Ênfase5 2" xfId="54" xr:uid="{00000000-0005-0000-0000-000035000000}"/>
    <cellStyle name="Ênfase6 1" xfId="55" xr:uid="{00000000-0005-0000-0000-000036000000}"/>
    <cellStyle name="Ênfase6 2" xfId="56" xr:uid="{00000000-0005-0000-0000-000037000000}"/>
    <cellStyle name="Entrada 1" xfId="57" xr:uid="{00000000-0005-0000-0000-000038000000}"/>
    <cellStyle name="Entrada 2" xfId="58" xr:uid="{00000000-0005-0000-0000-000039000000}"/>
    <cellStyle name="Excel Built-in Normal" xfId="59" xr:uid="{00000000-0005-0000-0000-00003A000000}"/>
    <cellStyle name="Incorreto 1" xfId="60" xr:uid="{00000000-0005-0000-0000-00003B000000}"/>
    <cellStyle name="Incorreto 2" xfId="61" xr:uid="{00000000-0005-0000-0000-00003C000000}"/>
    <cellStyle name="Moeda 2" xfId="62" xr:uid="{00000000-0005-0000-0000-00003D000000}"/>
    <cellStyle name="Moeda 3" xfId="63" xr:uid="{00000000-0005-0000-0000-00003E000000}"/>
    <cellStyle name="Neutra 1" xfId="64" xr:uid="{00000000-0005-0000-0000-00003F000000}"/>
    <cellStyle name="Neutra 2" xfId="65" xr:uid="{00000000-0005-0000-0000-000040000000}"/>
    <cellStyle name="Normal" xfId="0" builtinId="0"/>
    <cellStyle name="Normal 10" xfId="66" xr:uid="{00000000-0005-0000-0000-000042000000}"/>
    <cellStyle name="Normal 11" xfId="67" xr:uid="{00000000-0005-0000-0000-000043000000}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2 3" xfId="71" xr:uid="{00000000-0005-0000-0000-000047000000}"/>
    <cellStyle name="Normal 2 2 4" xfId="72" xr:uid="{00000000-0005-0000-0000-000048000000}"/>
    <cellStyle name="Normal 2 2 5" xfId="73" xr:uid="{00000000-0005-0000-0000-000049000000}"/>
    <cellStyle name="Normal 2 2 6" xfId="74" xr:uid="{00000000-0005-0000-0000-00004A000000}"/>
    <cellStyle name="Normal 2 2 7" xfId="75" xr:uid="{00000000-0005-0000-0000-00004B000000}"/>
    <cellStyle name="Normal 2 3" xfId="76" xr:uid="{00000000-0005-0000-0000-00004C000000}"/>
    <cellStyle name="Normal 2 4" xfId="77" xr:uid="{00000000-0005-0000-0000-00004D000000}"/>
    <cellStyle name="Normal 2 5" xfId="78" xr:uid="{00000000-0005-0000-0000-00004E000000}"/>
    <cellStyle name="Normal 2 6" xfId="79" xr:uid="{00000000-0005-0000-0000-00004F000000}"/>
    <cellStyle name="Normal 2 7" xfId="80" xr:uid="{00000000-0005-0000-0000-000050000000}"/>
    <cellStyle name="Normal 2 8" xfId="81" xr:uid="{00000000-0005-0000-0000-000051000000}"/>
    <cellStyle name="Normal 3" xfId="82" xr:uid="{00000000-0005-0000-0000-000052000000}"/>
    <cellStyle name="Normal 3 2" xfId="83" xr:uid="{00000000-0005-0000-0000-000053000000}"/>
    <cellStyle name="Normal 4" xfId="84" xr:uid="{00000000-0005-0000-0000-000054000000}"/>
    <cellStyle name="Normal 5" xfId="85" xr:uid="{00000000-0005-0000-0000-000055000000}"/>
    <cellStyle name="Normal 6" xfId="86" xr:uid="{00000000-0005-0000-0000-000056000000}"/>
    <cellStyle name="Normal 7" xfId="87" xr:uid="{00000000-0005-0000-0000-000057000000}"/>
    <cellStyle name="Normal 8" xfId="88" xr:uid="{00000000-0005-0000-0000-000058000000}"/>
    <cellStyle name="Normal 9" xfId="89" xr:uid="{00000000-0005-0000-0000-000059000000}"/>
    <cellStyle name="Nota 1" xfId="90" xr:uid="{00000000-0005-0000-0000-00005A000000}"/>
    <cellStyle name="Nota 2" xfId="91" xr:uid="{00000000-0005-0000-0000-00005B000000}"/>
    <cellStyle name="Nota 2 2" xfId="92" xr:uid="{00000000-0005-0000-0000-00005C000000}"/>
    <cellStyle name="Percent 2" xfId="93" xr:uid="{00000000-0005-0000-0000-00005D000000}"/>
    <cellStyle name="Porcentagem" xfId="94" builtinId="5"/>
    <cellStyle name="Porcentagem 2" xfId="95" xr:uid="{00000000-0005-0000-0000-00005F000000}"/>
    <cellStyle name="Porcentagem 2 2" xfId="96" xr:uid="{00000000-0005-0000-0000-000060000000}"/>
    <cellStyle name="Porcentagem 2 3" xfId="97" xr:uid="{00000000-0005-0000-0000-000061000000}"/>
    <cellStyle name="Porcentagem 2 4" xfId="98" xr:uid="{00000000-0005-0000-0000-000062000000}"/>
    <cellStyle name="Porcentagem 2 5" xfId="99" xr:uid="{00000000-0005-0000-0000-000063000000}"/>
    <cellStyle name="Porcentagem 2 6" xfId="100" xr:uid="{00000000-0005-0000-0000-000064000000}"/>
    <cellStyle name="Porcentagem 2 7" xfId="101" xr:uid="{00000000-0005-0000-0000-000065000000}"/>
    <cellStyle name="Porcentagem 2 8" xfId="102" xr:uid="{00000000-0005-0000-0000-000066000000}"/>
    <cellStyle name="Porcentagem 3" xfId="103" xr:uid="{00000000-0005-0000-0000-000067000000}"/>
    <cellStyle name="Porcentagem 3 2" xfId="104" xr:uid="{00000000-0005-0000-0000-000068000000}"/>
    <cellStyle name="Porcentagem 3 3" xfId="105" xr:uid="{00000000-0005-0000-0000-000069000000}"/>
    <cellStyle name="Porcentagem 3 4" xfId="106" xr:uid="{00000000-0005-0000-0000-00006A000000}"/>
    <cellStyle name="Porcentagem 3 5" xfId="107" xr:uid="{00000000-0005-0000-0000-00006B000000}"/>
    <cellStyle name="Porcentagem 3 6" xfId="108" xr:uid="{00000000-0005-0000-0000-00006C000000}"/>
    <cellStyle name="Porcentagem 3 7" xfId="109" xr:uid="{00000000-0005-0000-0000-00006D000000}"/>
    <cellStyle name="Saída 1" xfId="110" xr:uid="{00000000-0005-0000-0000-00006E000000}"/>
    <cellStyle name="Saída 2" xfId="111" xr:uid="{00000000-0005-0000-0000-00006F000000}"/>
    <cellStyle name="TableStyleLight1" xfId="112" xr:uid="{00000000-0005-0000-0000-000070000000}"/>
    <cellStyle name="Texto de Aviso 1" xfId="113" xr:uid="{00000000-0005-0000-0000-000071000000}"/>
    <cellStyle name="Texto de Aviso 2" xfId="114" xr:uid="{00000000-0005-0000-0000-000072000000}"/>
    <cellStyle name="Texto Explicativo 1" xfId="115" xr:uid="{00000000-0005-0000-0000-000073000000}"/>
    <cellStyle name="Texto Explicativo 2" xfId="116" xr:uid="{00000000-0005-0000-0000-000074000000}"/>
    <cellStyle name="Título 1 1" xfId="117" xr:uid="{00000000-0005-0000-0000-000075000000}"/>
    <cellStyle name="Título 1 1 1" xfId="118" xr:uid="{00000000-0005-0000-0000-000076000000}"/>
    <cellStyle name="Título 1 1 1 1" xfId="119" xr:uid="{00000000-0005-0000-0000-000077000000}"/>
    <cellStyle name="Título 1 1 1 1 1" xfId="120" xr:uid="{00000000-0005-0000-0000-000078000000}"/>
    <cellStyle name="Título 1 1 1 1 1 1" xfId="121" xr:uid="{00000000-0005-0000-0000-000079000000}"/>
    <cellStyle name="Título 1 1 1 1 1 1 1" xfId="122" xr:uid="{00000000-0005-0000-0000-00007A000000}"/>
    <cellStyle name="Título 1 1 1 1 1 1 1 1" xfId="123" xr:uid="{00000000-0005-0000-0000-00007B000000}"/>
    <cellStyle name="Título 1 1 1 1 1 1 1 1 1" xfId="124" xr:uid="{00000000-0005-0000-0000-00007C000000}"/>
    <cellStyle name="Título 1 1 1 1 1 1 1 1 1 1" xfId="125" xr:uid="{00000000-0005-0000-0000-00007D000000}"/>
    <cellStyle name="Título 1 1 1 1 1 1 1 1 1 1 1" xfId="126" xr:uid="{00000000-0005-0000-0000-00007E000000}"/>
    <cellStyle name="Título 1 1 1 1 1 1 1 1 1 1 1 1" xfId="127" xr:uid="{00000000-0005-0000-0000-00007F000000}"/>
    <cellStyle name="Título 1 1 1 1 1 1 1 1 1 1 1 1 1" xfId="128" xr:uid="{00000000-0005-0000-0000-000080000000}"/>
    <cellStyle name="Título 1 1 1 1 1 1 1 1 1 1 1 1 1 1" xfId="129" xr:uid="{00000000-0005-0000-0000-000081000000}"/>
    <cellStyle name="Título 1 1 1 1 1 1 1 1 1 1 1 1 1 1 1" xfId="130" xr:uid="{00000000-0005-0000-0000-000082000000}"/>
    <cellStyle name="Título 1 1 1 1 1 1 1 1 1 1 1 1 1 2" xfId="131" xr:uid="{00000000-0005-0000-0000-000083000000}"/>
    <cellStyle name="Título 1 1 1 1 1 1 1 1 1 1 1 1 2" xfId="132" xr:uid="{00000000-0005-0000-0000-000084000000}"/>
    <cellStyle name="Título 1 1 1 1 1 1 1 1 1 1 1 2" xfId="133" xr:uid="{00000000-0005-0000-0000-000085000000}"/>
    <cellStyle name="Título 1 1 1 1 1 1 1 1 1 1 2" xfId="134" xr:uid="{00000000-0005-0000-0000-000086000000}"/>
    <cellStyle name="Título 1 1 1 1 1 1 1 1 1 2" xfId="135" xr:uid="{00000000-0005-0000-0000-000087000000}"/>
    <cellStyle name="Título 1 1 1 1 1 1 1 1 2" xfId="136" xr:uid="{00000000-0005-0000-0000-000088000000}"/>
    <cellStyle name="Título 1 1 1 1 1 1 1 2" xfId="137" xr:uid="{00000000-0005-0000-0000-000089000000}"/>
    <cellStyle name="Título 1 1 1 1 1 1 2" xfId="138" xr:uid="{00000000-0005-0000-0000-00008A000000}"/>
    <cellStyle name="Título 1 1 1 1 1 2" xfId="139" xr:uid="{00000000-0005-0000-0000-00008B000000}"/>
    <cellStyle name="Título 1 1 1 1 2" xfId="140" xr:uid="{00000000-0005-0000-0000-00008C000000}"/>
    <cellStyle name="Título 1 1 1 2" xfId="141" xr:uid="{00000000-0005-0000-0000-00008D000000}"/>
    <cellStyle name="Título 1 1 2" xfId="142" xr:uid="{00000000-0005-0000-0000-00008E000000}"/>
    <cellStyle name="Título 1 2" xfId="143" xr:uid="{00000000-0005-0000-0000-00008F000000}"/>
    <cellStyle name="Título 1 3" xfId="144" xr:uid="{00000000-0005-0000-0000-000090000000}"/>
    <cellStyle name="Título 2 1" xfId="145" xr:uid="{00000000-0005-0000-0000-000091000000}"/>
    <cellStyle name="Título 2 2" xfId="146" xr:uid="{00000000-0005-0000-0000-000092000000}"/>
    <cellStyle name="Título 3 1" xfId="147" xr:uid="{00000000-0005-0000-0000-000093000000}"/>
    <cellStyle name="Título 3 2" xfId="148" xr:uid="{00000000-0005-0000-0000-000094000000}"/>
    <cellStyle name="Título 4 1" xfId="149" xr:uid="{00000000-0005-0000-0000-000095000000}"/>
    <cellStyle name="Título 4 2" xfId="150" xr:uid="{00000000-0005-0000-0000-000096000000}"/>
    <cellStyle name="Título 5" xfId="151" xr:uid="{00000000-0005-0000-0000-000097000000}"/>
    <cellStyle name="Título 6" xfId="152" xr:uid="{00000000-0005-0000-0000-000098000000}"/>
    <cellStyle name="Total 1" xfId="153" xr:uid="{00000000-0005-0000-0000-000099000000}"/>
    <cellStyle name="Total 2" xfId="154" xr:uid="{00000000-0005-0000-0000-00009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93285214348212"/>
          <c:y val="0.13461832895888015"/>
          <c:w val="0.87867957130362251"/>
          <c:h val="0.6938462379702536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'SAU TRI'!$J$26</c:f>
              <c:strCache>
                <c:ptCount val="1"/>
                <c:pt idx="0">
                  <c:v>Resolubilidade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'SAU TRI'!$K$24:$M$24</c:f>
              <c:strCache>
                <c:ptCount val="3"/>
                <c:pt idx="0">
                  <c:v>Out</c:v>
                </c:pt>
                <c:pt idx="1">
                  <c:v>Nov</c:v>
                </c:pt>
                <c:pt idx="2">
                  <c:v>Dez</c:v>
                </c:pt>
              </c:strCache>
            </c:strRef>
          </c:cat>
          <c:val>
            <c:numRef>
              <c:f>'SAU TRI'!$K$26:$M$26</c:f>
              <c:numCache>
                <c:formatCode>0%</c:formatCode>
                <c:ptCount val="3"/>
                <c:pt idx="0">
                  <c:v>0.92982456140350878</c:v>
                </c:pt>
                <c:pt idx="1">
                  <c:v>0.88535031847133761</c:v>
                </c:pt>
                <c:pt idx="2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F-4B9C-88EC-A0C08F18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138496"/>
        <c:axId val="70164864"/>
        <c:axId val="0"/>
      </c:bar3DChart>
      <c:catAx>
        <c:axId val="701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164864"/>
        <c:crosses val="autoZero"/>
        <c:auto val="1"/>
        <c:lblAlgn val="ctr"/>
        <c:lblOffset val="100"/>
        <c:noMultiLvlLbl val="0"/>
      </c:catAx>
      <c:valAx>
        <c:axId val="701648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1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2791667335126"/>
          <c:y val="0.91410216322237658"/>
          <c:w val="0.15485991949580641"/>
          <c:h val="8.58978367776247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1201" footer="0.314960620000012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4</xdr:row>
      <xdr:rowOff>0</xdr:rowOff>
    </xdr:from>
    <xdr:to>
      <xdr:col>20</xdr:col>
      <xdr:colOff>272140</xdr:colOff>
      <xdr:row>8</xdr:row>
      <xdr:rowOff>133350</xdr:rowOff>
    </xdr:to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>
          <a:spLocks noChangeArrowheads="1"/>
        </xdr:cNvSpPr>
      </xdr:nvSpPr>
      <xdr:spPr bwMode="auto">
        <a:xfrm>
          <a:off x="7402286" y="653143"/>
          <a:ext cx="10273390" cy="82731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</a:t>
          </a:r>
          <a:r>
            <a:rPr lang="pt-BR" sz="1400" b="0" i="0" strike="noStrike">
              <a:solidFill>
                <a:srgbClr val="000000"/>
              </a:solidFill>
              <a:latin typeface="Calibri"/>
            </a:rPr>
            <a:t>Hospital Municipal de Barueri – Dr. Francisco Moran</a:t>
          </a:r>
        </a:p>
        <a:p>
          <a:pPr algn="l" rtl="0">
            <a:defRPr sz="1000"/>
          </a:pPr>
          <a:r>
            <a:rPr lang="pt-BR" sz="14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1990725</xdr:colOff>
      <xdr:row>4</xdr:row>
      <xdr:rowOff>76200</xdr:rowOff>
    </xdr:to>
    <xdr:pic>
      <xdr:nvPicPr>
        <xdr:cNvPr id="23145879" name="Imagem 8">
          <a:extLst>
            <a:ext uri="{FF2B5EF4-FFF2-40B4-BE49-F238E27FC236}">
              <a16:creationId xmlns:a16="http://schemas.microsoft.com/office/drawing/2014/main" id="{00000000-0008-0000-1E00-000097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5240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721178</xdr:colOff>
      <xdr:row>0</xdr:row>
      <xdr:rowOff>136071</xdr:rowOff>
    </xdr:from>
    <xdr:to>
      <xdr:col>10</xdr:col>
      <xdr:colOff>302078</xdr:colOff>
      <xdr:row>4</xdr:row>
      <xdr:rowOff>97971</xdr:rowOff>
    </xdr:to>
    <xdr:pic>
      <xdr:nvPicPr>
        <xdr:cNvPr id="23145880" name="Figura1">
          <a:extLst>
            <a:ext uri="{FF2B5EF4-FFF2-40B4-BE49-F238E27FC236}">
              <a16:creationId xmlns:a16="http://schemas.microsoft.com/office/drawing/2014/main" id="{00000000-0008-0000-1E00-000098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88928" y="136071"/>
          <a:ext cx="1064079" cy="61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693964</xdr:colOff>
      <xdr:row>0</xdr:row>
      <xdr:rowOff>95250</xdr:rowOff>
    </xdr:from>
    <xdr:to>
      <xdr:col>22</xdr:col>
      <xdr:colOff>616402</xdr:colOff>
      <xdr:row>4</xdr:row>
      <xdr:rowOff>28575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118535" y="95250"/>
          <a:ext cx="698046" cy="58646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5</xdr:row>
      <xdr:rowOff>0</xdr:rowOff>
    </xdr:to>
    <xdr:pic>
      <xdr:nvPicPr>
        <xdr:cNvPr id="29214800" name="Imagem 8">
          <a:extLst>
            <a:ext uri="{FF2B5EF4-FFF2-40B4-BE49-F238E27FC236}">
              <a16:creationId xmlns:a16="http://schemas.microsoft.com/office/drawing/2014/main" id="{00000000-0008-0000-2000-000050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1876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0</xdr:row>
      <xdr:rowOff>114300</xdr:rowOff>
    </xdr:from>
    <xdr:to>
      <xdr:col>4</xdr:col>
      <xdr:colOff>581025</xdr:colOff>
      <xdr:row>4</xdr:row>
      <xdr:rowOff>104775</xdr:rowOff>
    </xdr:to>
    <xdr:pic>
      <xdr:nvPicPr>
        <xdr:cNvPr id="29214801" name="Figura1">
          <a:extLst>
            <a:ext uri="{FF2B5EF4-FFF2-40B4-BE49-F238E27FC236}">
              <a16:creationId xmlns:a16="http://schemas.microsoft.com/office/drawing/2014/main" id="{00000000-0008-0000-2000-000051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114300"/>
          <a:ext cx="1057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1</xdr:row>
      <xdr:rowOff>9525</xdr:rowOff>
    </xdr:from>
    <xdr:to>
      <xdr:col>12</xdr:col>
      <xdr:colOff>781050</xdr:colOff>
      <xdr:row>4</xdr:row>
      <xdr:rowOff>114300</xdr:rowOff>
    </xdr:to>
    <xdr:pic>
      <xdr:nvPicPr>
        <xdr:cNvPr id="29214802" name="Imagem 6">
          <a:extLst>
            <a:ext uri="{FF2B5EF4-FFF2-40B4-BE49-F238E27FC236}">
              <a16:creationId xmlns:a16="http://schemas.microsoft.com/office/drawing/2014/main" id="{00000000-0008-0000-2000-000052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77575" y="171450"/>
          <a:ext cx="6953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4</xdr:row>
      <xdr:rowOff>28478</xdr:rowOff>
    </xdr:from>
    <xdr:to>
      <xdr:col>22</xdr:col>
      <xdr:colOff>526676</xdr:colOff>
      <xdr:row>9</xdr:row>
      <xdr:rowOff>28575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00853" y="676178"/>
          <a:ext cx="18047073" cy="84782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Hospital Municipal de Barueri – Dr. Francisco Moran</a:t>
          </a:r>
        </a:p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428625</xdr:colOff>
      <xdr:row>1</xdr:row>
      <xdr:rowOff>9525</xdr:rowOff>
    </xdr:from>
    <xdr:to>
      <xdr:col>22</xdr:col>
      <xdr:colOff>323850</xdr:colOff>
      <xdr:row>4</xdr:row>
      <xdr:rowOff>95250</xdr:rowOff>
    </xdr:to>
    <xdr:pic>
      <xdr:nvPicPr>
        <xdr:cNvPr id="16512733" name="Imagem 6">
          <a:extLst>
            <a:ext uri="{FF2B5EF4-FFF2-40B4-BE49-F238E27FC236}">
              <a16:creationId xmlns:a16="http://schemas.microsoft.com/office/drawing/2014/main" id="{00000000-0008-0000-2100-0000DD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373600" y="171450"/>
          <a:ext cx="57150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1895475</xdr:colOff>
      <xdr:row>3</xdr:row>
      <xdr:rowOff>85725</xdr:rowOff>
    </xdr:to>
    <xdr:pic>
      <xdr:nvPicPr>
        <xdr:cNvPr id="16512734" name="Imagem 8">
          <a:extLst>
            <a:ext uri="{FF2B5EF4-FFF2-40B4-BE49-F238E27FC236}">
              <a16:creationId xmlns:a16="http://schemas.microsoft.com/office/drawing/2014/main" id="{00000000-0008-0000-2100-0000DE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0</xdr:row>
      <xdr:rowOff>85725</xdr:rowOff>
    </xdr:from>
    <xdr:to>
      <xdr:col>10</xdr:col>
      <xdr:colOff>342900</xdr:colOff>
      <xdr:row>4</xdr:row>
      <xdr:rowOff>57150</xdr:rowOff>
    </xdr:to>
    <xdr:pic>
      <xdr:nvPicPr>
        <xdr:cNvPr id="16512735" name="Figura1">
          <a:extLst>
            <a:ext uri="{FF2B5EF4-FFF2-40B4-BE49-F238E27FC236}">
              <a16:creationId xmlns:a16="http://schemas.microsoft.com/office/drawing/2014/main" id="{00000000-0008-0000-2100-0000DF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24925" y="85725"/>
          <a:ext cx="1076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9525</xdr:rowOff>
    </xdr:from>
    <xdr:to>
      <xdr:col>5</xdr:col>
      <xdr:colOff>400050</xdr:colOff>
      <xdr:row>54</xdr:row>
      <xdr:rowOff>57150</xdr:rowOff>
    </xdr:to>
    <xdr:graphicFrame macro="">
      <xdr:nvGraphicFramePr>
        <xdr:cNvPr id="17216359" name="Gráfico 1">
          <a:extLst>
            <a:ext uri="{FF2B5EF4-FFF2-40B4-BE49-F238E27FC236}">
              <a16:creationId xmlns:a16="http://schemas.microsoft.com/office/drawing/2014/main" id="{00000000-0008-0000-2200-000067B3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1343025</xdr:colOff>
      <xdr:row>53</xdr:row>
      <xdr:rowOff>0</xdr:rowOff>
    </xdr:from>
    <xdr:to>
      <xdr:col>0</xdr:col>
      <xdr:colOff>2257425</xdr:colOff>
      <xdr:row>54</xdr:row>
      <xdr:rowOff>28575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43025" y="9305925"/>
          <a:ext cx="914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000"/>
            <a:t>META</a:t>
          </a:r>
          <a:r>
            <a:rPr lang="pt-BR" sz="1000" baseline="0"/>
            <a:t> 80%</a:t>
          </a:r>
          <a:endParaRPr lang="pt-BR" sz="1000"/>
        </a:p>
      </xdr:txBody>
    </xdr:sp>
    <xdr:clientData/>
  </xdr:twoCellAnchor>
  <xdr:twoCellAnchor editAs="oneCell">
    <xdr:from>
      <xdr:col>0</xdr:col>
      <xdr:colOff>76200</xdr:colOff>
      <xdr:row>0</xdr:row>
      <xdr:rowOff>114300</xdr:rowOff>
    </xdr:from>
    <xdr:to>
      <xdr:col>0</xdr:col>
      <xdr:colOff>1533525</xdr:colOff>
      <xdr:row>3</xdr:row>
      <xdr:rowOff>66675</xdr:rowOff>
    </xdr:to>
    <xdr:pic>
      <xdr:nvPicPr>
        <xdr:cNvPr id="17216361" name="Imagem 8">
          <a:extLst>
            <a:ext uri="{FF2B5EF4-FFF2-40B4-BE49-F238E27FC236}">
              <a16:creationId xmlns:a16="http://schemas.microsoft.com/office/drawing/2014/main" id="{00000000-0008-0000-2200-000069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114300"/>
          <a:ext cx="1457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2</xdr:col>
      <xdr:colOff>304800</xdr:colOff>
      <xdr:row>3</xdr:row>
      <xdr:rowOff>152400</xdr:rowOff>
    </xdr:to>
    <xdr:pic>
      <xdr:nvPicPr>
        <xdr:cNvPr id="17216362" name="Figura1">
          <a:extLst>
            <a:ext uri="{FF2B5EF4-FFF2-40B4-BE49-F238E27FC236}">
              <a16:creationId xmlns:a16="http://schemas.microsoft.com/office/drawing/2014/main" id="{00000000-0008-0000-2200-00006A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38400" y="161925"/>
          <a:ext cx="838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161925</xdr:rowOff>
    </xdr:from>
    <xdr:to>
      <xdr:col>5</xdr:col>
      <xdr:colOff>571500</xdr:colOff>
      <xdr:row>4</xdr:row>
      <xdr:rowOff>19050</xdr:rowOff>
    </xdr:to>
    <xdr:pic>
      <xdr:nvPicPr>
        <xdr:cNvPr id="17216363" name="Picture 206">
          <a:extLst>
            <a:ext uri="{FF2B5EF4-FFF2-40B4-BE49-F238E27FC236}">
              <a16:creationId xmlns:a16="http://schemas.microsoft.com/office/drawing/2014/main" id="{00000000-0008-0000-2200-00006B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161925"/>
          <a:ext cx="5238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0.14583</cdr:x>
      <cdr:y>0.39931</cdr:y>
    </cdr:from>
    <cdr:to>
      <cdr:x>0.99375</cdr:x>
      <cdr:y>0.41319</cdr:y>
    </cdr:to>
    <cdr:sp macro="" textlink="">
      <cdr:nvSpPr>
        <cdr:cNvPr id="5" name="Conector reto 4"/>
        <cdr:cNvSpPr/>
      </cdr:nvSpPr>
      <cdr:spPr bwMode="auto">
        <a:xfrm xmlns:a="http://schemas.openxmlformats.org/drawingml/2006/main" flipV="1">
          <a:off x="666750" y="1095375"/>
          <a:ext cx="3876675" cy="3810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  <a:effectLst xmlns:a="http://schemas.openxmlformats.org/drawingml/2006/main">
          <a:glow rad="139700">
            <a:schemeClr val="accent2">
              <a:satMod val="175000"/>
              <a:alpha val="40000"/>
            </a:schemeClr>
          </a:glo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264185\AppData\Local\Temp\12.%20Dezembro%2010.0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"/>
      <sheetName val="CLINICA CIRURGICA"/>
      <sheetName val="CLINICA PSIQUIÁTRICA"/>
      <sheetName val="CLINICA OBSTÉTRICA "/>
      <sheetName val="PEDIATRIA"/>
      <sheetName val="UTI Adulto"/>
      <sheetName val="UTI  NEONATAL"/>
      <sheetName val="UTI PD"/>
      <sheetName val="GERAL- CM- CC-PD- PSQ"/>
      <sheetName val="GERAL- OB- UTIs"/>
      <sheetName val="SPA"/>
      <sheetName val="Geral (2)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imio- Lito - Hemodialise"/>
      <sheetName val="Lab_Banco_Agencia"/>
      <sheetName val="PID"/>
      <sheetName val="SAU"/>
      <sheetName val="Contratado X Realizado  3ºTRIME"/>
      <sheetName val="Contrato X Realizado 4ºTRIME "/>
      <sheetName val="Contrato X Realizado2º Semest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1">
          <cell r="B21">
            <v>4309</v>
          </cell>
          <cell r="C21">
            <v>5219</v>
          </cell>
          <cell r="D21">
            <v>7542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0"/>
  <sheetViews>
    <sheetView showGridLines="0" tabSelected="1" view="pageBreakPreview" topLeftCell="A43" zoomScale="70" zoomScaleNormal="70" zoomScaleSheetLayoutView="70" workbookViewId="0">
      <selection activeCell="O79" sqref="O79"/>
    </sheetView>
  </sheetViews>
  <sheetFormatPr defaultColWidth="11.5703125" defaultRowHeight="12.75"/>
  <cols>
    <col min="1" max="1" width="43.28515625" style="5" customWidth="1"/>
    <col min="2" max="2" width="14.42578125" style="5" customWidth="1"/>
    <col min="3" max="3" width="11.5703125" style="5"/>
    <col min="4" max="4" width="10.5703125" style="5" customWidth="1"/>
    <col min="5" max="5" width="13.5703125" style="5" bestFit="1" customWidth="1"/>
    <col min="6" max="7" width="11.5703125" style="5"/>
    <col min="8" max="8" width="13" style="5" customWidth="1"/>
    <col min="9" max="9" width="12.5703125" style="5" customWidth="1"/>
    <col min="10" max="10" width="9.5703125" style="5" customWidth="1"/>
    <col min="11" max="11" width="13" style="5" customWidth="1"/>
    <col min="12" max="12" width="13.7109375" style="5" customWidth="1"/>
    <col min="13" max="13" width="9.5703125" style="5" customWidth="1"/>
    <col min="14" max="14" width="13.28515625" style="231" customWidth="1"/>
    <col min="15" max="15" width="11" style="231" customWidth="1"/>
    <col min="16" max="16" width="9.5703125" style="231" customWidth="1"/>
    <col min="17" max="17" width="13.5703125" style="231" bestFit="1" customWidth="1"/>
    <col min="18" max="18" width="12" style="231" bestFit="1" customWidth="1"/>
    <col min="19" max="19" width="9.7109375" style="231" bestFit="1" customWidth="1"/>
    <col min="20" max="20" width="3.140625" style="231" customWidth="1"/>
    <col min="21" max="21" width="15" style="5" customWidth="1"/>
    <col min="22" max="16384" width="11.5703125" style="5"/>
  </cols>
  <sheetData>
    <row r="1" spans="1:23">
      <c r="A1" s="3"/>
    </row>
    <row r="3" spans="1:23" ht="12.95" customHeight="1"/>
    <row r="8" spans="1:23" ht="15.75">
      <c r="A8" s="240"/>
    </row>
    <row r="9" spans="1:23">
      <c r="A9" s="4"/>
    </row>
    <row r="10" spans="1:23" ht="34.5" customHeight="1">
      <c r="A10" s="264" t="s">
        <v>90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43"/>
      <c r="U10" s="264">
        <v>2019</v>
      </c>
      <c r="V10" s="264"/>
      <c r="W10" s="264"/>
    </row>
    <row r="11" spans="1:23" s="9" customFormat="1">
      <c r="A11" s="8"/>
      <c r="N11" s="231"/>
      <c r="O11" s="231"/>
      <c r="P11" s="231"/>
      <c r="Q11" s="231"/>
      <c r="R11" s="231"/>
      <c r="S11" s="231"/>
      <c r="T11" s="231"/>
    </row>
    <row r="12" spans="1:23" ht="14.85" customHeight="1">
      <c r="A12" s="258" t="s">
        <v>8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23" ht="14.85" customHeight="1">
      <c r="A13" s="259" t="s">
        <v>8</v>
      </c>
      <c r="B13" s="260" t="s">
        <v>9</v>
      </c>
      <c r="C13" s="260"/>
      <c r="D13" s="260"/>
      <c r="E13" s="260" t="s">
        <v>10</v>
      </c>
      <c r="F13" s="260"/>
      <c r="G13" s="260"/>
      <c r="H13" s="261" t="s">
        <v>11</v>
      </c>
      <c r="I13" s="262"/>
      <c r="J13" s="263"/>
      <c r="K13" s="261" t="s">
        <v>57</v>
      </c>
      <c r="L13" s="262"/>
      <c r="M13" s="263"/>
      <c r="N13" s="261" t="s">
        <v>58</v>
      </c>
      <c r="O13" s="262"/>
      <c r="P13" s="263"/>
      <c r="Q13" s="261" t="s">
        <v>59</v>
      </c>
      <c r="R13" s="262"/>
      <c r="S13" s="263"/>
      <c r="U13" s="260" t="s">
        <v>12</v>
      </c>
      <c r="V13" s="260"/>
      <c r="W13" s="260"/>
    </row>
    <row r="14" spans="1:23" s="6" customFormat="1">
      <c r="A14" s="259"/>
      <c r="B14" s="10" t="s">
        <v>13</v>
      </c>
      <c r="C14" s="11" t="s">
        <v>14</v>
      </c>
      <c r="D14" s="12" t="s">
        <v>5</v>
      </c>
      <c r="E14" s="10" t="s">
        <v>13</v>
      </c>
      <c r="F14" s="11" t="s">
        <v>14</v>
      </c>
      <c r="G14" s="12" t="s">
        <v>5</v>
      </c>
      <c r="H14" s="10" t="s">
        <v>13</v>
      </c>
      <c r="I14" s="11" t="s">
        <v>14</v>
      </c>
      <c r="J14" s="12" t="s">
        <v>5</v>
      </c>
      <c r="K14" s="10" t="s">
        <v>13</v>
      </c>
      <c r="L14" s="11" t="s">
        <v>14</v>
      </c>
      <c r="M14" s="12" t="s">
        <v>5</v>
      </c>
      <c r="N14" s="10" t="s">
        <v>13</v>
      </c>
      <c r="O14" s="11" t="s">
        <v>14</v>
      </c>
      <c r="P14" s="12" t="s">
        <v>5</v>
      </c>
      <c r="Q14" s="10" t="s">
        <v>13</v>
      </c>
      <c r="R14" s="11" t="s">
        <v>14</v>
      </c>
      <c r="S14" s="12" t="s">
        <v>5</v>
      </c>
      <c r="T14" s="232"/>
      <c r="U14" s="10" t="s">
        <v>13</v>
      </c>
      <c r="V14" s="11" t="s">
        <v>14</v>
      </c>
      <c r="W14" s="12" t="s">
        <v>5</v>
      </c>
    </row>
    <row r="15" spans="1:23">
      <c r="A15" s="230" t="s">
        <v>87</v>
      </c>
      <c r="B15" s="252">
        <v>244.16129032258064</v>
      </c>
      <c r="C15" s="244">
        <v>305</v>
      </c>
      <c r="D15" s="16">
        <f t="shared" ref="D15:D20" si="0">C15/B15</f>
        <v>1.2491742634429912</v>
      </c>
      <c r="E15" s="14">
        <v>260</v>
      </c>
      <c r="F15" s="244">
        <v>315</v>
      </c>
      <c r="G15" s="16">
        <f>F15/E15</f>
        <v>1.2115384615384615</v>
      </c>
      <c r="H15" s="14">
        <v>260</v>
      </c>
      <c r="I15" s="244">
        <v>303</v>
      </c>
      <c r="J15" s="16">
        <f t="shared" ref="J15:J20" si="1">I15/H15</f>
        <v>1.1653846153846155</v>
      </c>
      <c r="K15" s="14">
        <v>260</v>
      </c>
      <c r="L15" s="244">
        <v>317</v>
      </c>
      <c r="M15" s="16">
        <f t="shared" ref="M15:M20" si="2">L15/K15</f>
        <v>1.2192307692307693</v>
      </c>
      <c r="N15" s="14">
        <v>260</v>
      </c>
      <c r="O15" s="244">
        <v>290</v>
      </c>
      <c r="P15" s="16">
        <f t="shared" ref="P15:P20" si="3">O15/N15</f>
        <v>1.1153846153846154</v>
      </c>
      <c r="Q15" s="14">
        <v>260</v>
      </c>
      <c r="R15" s="15"/>
      <c r="S15" s="16">
        <f t="shared" ref="S15:S20" si="4">R15/Q15</f>
        <v>0</v>
      </c>
      <c r="U15" s="14">
        <f>B15+E15+H15+K15+N15+Q15</f>
        <v>1544.1612903225805</v>
      </c>
      <c r="V15" s="15">
        <f>C15+F15+I15+L15+O15+R15</f>
        <v>1530</v>
      </c>
      <c r="W15" s="16">
        <f t="shared" ref="W15:W20" si="5">V15/U15</f>
        <v>0.99082913785539717</v>
      </c>
    </row>
    <row r="16" spans="1:23">
      <c r="A16" s="230" t="s">
        <v>88</v>
      </c>
      <c r="B16" s="252">
        <v>630.29032258064512</v>
      </c>
      <c r="C16" s="244">
        <v>584</v>
      </c>
      <c r="D16" s="16">
        <f t="shared" si="0"/>
        <v>0.92655714212600448</v>
      </c>
      <c r="E16" s="14">
        <v>700</v>
      </c>
      <c r="F16" s="244">
        <v>663</v>
      </c>
      <c r="G16" s="16">
        <f>IF(E16=0,0,(F16/E16))</f>
        <v>0.94714285714285718</v>
      </c>
      <c r="H16" s="14">
        <v>700</v>
      </c>
      <c r="I16" s="244">
        <v>640</v>
      </c>
      <c r="J16" s="16">
        <f t="shared" si="1"/>
        <v>0.91428571428571426</v>
      </c>
      <c r="K16" s="14">
        <v>700</v>
      </c>
      <c r="L16" s="244">
        <v>701</v>
      </c>
      <c r="M16" s="16">
        <f t="shared" si="2"/>
        <v>1.0014285714285713</v>
      </c>
      <c r="N16" s="14">
        <v>700</v>
      </c>
      <c r="O16" s="244">
        <v>631</v>
      </c>
      <c r="P16" s="16">
        <f t="shared" si="3"/>
        <v>0.90142857142857147</v>
      </c>
      <c r="Q16" s="14">
        <v>700</v>
      </c>
      <c r="R16" s="15"/>
      <c r="S16" s="16">
        <f t="shared" si="4"/>
        <v>0</v>
      </c>
      <c r="U16" s="14">
        <f t="shared" ref="U16:U19" si="6">B16+E16+H16+K16+N16+Q16</f>
        <v>4130.2903225806449</v>
      </c>
      <c r="V16" s="15">
        <f t="shared" ref="V16:V19" si="7">C16+F16+I16+L16+O16+R16</f>
        <v>3219</v>
      </c>
      <c r="W16" s="16">
        <f t="shared" si="5"/>
        <v>0.77936410000078105</v>
      </c>
    </row>
    <row r="17" spans="1:23">
      <c r="A17" s="13" t="s">
        <v>17</v>
      </c>
      <c r="B17" s="252">
        <v>130.32258064516128</v>
      </c>
      <c r="C17" s="244">
        <v>86</v>
      </c>
      <c r="D17" s="16">
        <f>C17/B17</f>
        <v>0.65990099009900993</v>
      </c>
      <c r="E17" s="14">
        <v>130</v>
      </c>
      <c r="F17" s="244">
        <v>81</v>
      </c>
      <c r="G17" s="16">
        <f>IF(E17=0,0,(F17/E17))</f>
        <v>0.62307692307692308</v>
      </c>
      <c r="H17" s="14">
        <v>130</v>
      </c>
      <c r="I17" s="244">
        <v>89</v>
      </c>
      <c r="J17" s="16">
        <f t="shared" si="1"/>
        <v>0.68461538461538463</v>
      </c>
      <c r="K17" s="14">
        <v>130</v>
      </c>
      <c r="L17" s="244">
        <v>71</v>
      </c>
      <c r="M17" s="16">
        <f t="shared" si="2"/>
        <v>0.5461538461538461</v>
      </c>
      <c r="N17" s="14">
        <v>130</v>
      </c>
      <c r="O17" s="244">
        <v>70</v>
      </c>
      <c r="P17" s="16">
        <f t="shared" si="3"/>
        <v>0.53846153846153844</v>
      </c>
      <c r="Q17" s="14">
        <v>130</v>
      </c>
      <c r="R17" s="15"/>
      <c r="S17" s="16">
        <f t="shared" si="4"/>
        <v>0</v>
      </c>
      <c r="U17" s="14">
        <f t="shared" si="6"/>
        <v>780.32258064516122</v>
      </c>
      <c r="V17" s="15">
        <f t="shared" si="7"/>
        <v>397</v>
      </c>
      <c r="W17" s="16">
        <f t="shared" si="5"/>
        <v>0.50876395204630021</v>
      </c>
    </row>
    <row r="18" spans="1:23">
      <c r="A18" s="13" t="s">
        <v>18</v>
      </c>
      <c r="B18" s="252">
        <v>218.38709677419354</v>
      </c>
      <c r="C18" s="17">
        <v>194</v>
      </c>
      <c r="D18" s="16">
        <f t="shared" si="0"/>
        <v>0.88833087149187595</v>
      </c>
      <c r="E18" s="14">
        <v>218</v>
      </c>
      <c r="F18" s="17">
        <v>233</v>
      </c>
      <c r="G18" s="16">
        <f>IF(E18=0,0,(F18/E18))</f>
        <v>1.0688073394495412</v>
      </c>
      <c r="H18" s="14">
        <v>218</v>
      </c>
      <c r="I18" s="17">
        <v>203</v>
      </c>
      <c r="J18" s="16">
        <f t="shared" si="1"/>
        <v>0.93119266055045868</v>
      </c>
      <c r="K18" s="14">
        <v>218</v>
      </c>
      <c r="L18" s="17">
        <v>245</v>
      </c>
      <c r="M18" s="16">
        <f t="shared" si="2"/>
        <v>1.1238532110091743</v>
      </c>
      <c r="N18" s="14">
        <v>218</v>
      </c>
      <c r="O18" s="17">
        <v>223</v>
      </c>
      <c r="P18" s="16">
        <f t="shared" si="3"/>
        <v>1.0229357798165137</v>
      </c>
      <c r="Q18" s="14">
        <v>218</v>
      </c>
      <c r="R18" s="17"/>
      <c r="S18" s="16">
        <f t="shared" si="4"/>
        <v>0</v>
      </c>
      <c r="U18" s="14">
        <f t="shared" si="6"/>
        <v>1308.3870967741937</v>
      </c>
      <c r="V18" s="15">
        <f t="shared" si="7"/>
        <v>1098</v>
      </c>
      <c r="W18" s="16">
        <f t="shared" si="5"/>
        <v>0.8392011834319526</v>
      </c>
    </row>
    <row r="19" spans="1:23">
      <c r="A19" s="13" t="s">
        <v>19</v>
      </c>
      <c r="B19" s="253">
        <v>11.64516129032258</v>
      </c>
      <c r="C19" s="17">
        <v>13</v>
      </c>
      <c r="D19" s="16">
        <f t="shared" si="0"/>
        <v>1.1163434903047091</v>
      </c>
      <c r="E19" s="14">
        <v>12</v>
      </c>
      <c r="F19" s="17">
        <v>12</v>
      </c>
      <c r="G19" s="16">
        <f>IF(E19=0,0,(F19/E19))</f>
        <v>1</v>
      </c>
      <c r="H19" s="14">
        <v>12</v>
      </c>
      <c r="I19" s="17">
        <v>12</v>
      </c>
      <c r="J19" s="16">
        <f t="shared" si="1"/>
        <v>1</v>
      </c>
      <c r="K19" s="14">
        <v>12</v>
      </c>
      <c r="L19" s="17">
        <v>14</v>
      </c>
      <c r="M19" s="16">
        <f t="shared" si="2"/>
        <v>1.1666666666666667</v>
      </c>
      <c r="N19" s="14">
        <v>12</v>
      </c>
      <c r="O19" s="17">
        <v>18</v>
      </c>
      <c r="P19" s="16">
        <f t="shared" si="3"/>
        <v>1.5</v>
      </c>
      <c r="Q19" s="14">
        <v>12</v>
      </c>
      <c r="R19" s="17"/>
      <c r="S19" s="16">
        <f t="shared" si="4"/>
        <v>0</v>
      </c>
      <c r="U19" s="14">
        <f t="shared" si="6"/>
        <v>71.645161290322577</v>
      </c>
      <c r="V19" s="15">
        <f t="shared" si="7"/>
        <v>69</v>
      </c>
      <c r="W19" s="16">
        <f t="shared" si="5"/>
        <v>0.96307969383160741</v>
      </c>
    </row>
    <row r="20" spans="1:23" ht="22.5" customHeight="1">
      <c r="A20" s="46" t="s">
        <v>6</v>
      </c>
      <c r="B20" s="47">
        <f>SUM(B15:B19)</f>
        <v>1234.8064516129032</v>
      </c>
      <c r="C20" s="48">
        <f>SUM(C15:C19)</f>
        <v>1182</v>
      </c>
      <c r="D20" s="49">
        <f t="shared" si="0"/>
        <v>0.95723503748791772</v>
      </c>
      <c r="E20" s="47">
        <f>SUM(E15:E19)</f>
        <v>1320</v>
      </c>
      <c r="F20" s="48">
        <f>SUM(F15:F19)</f>
        <v>1304</v>
      </c>
      <c r="G20" s="49">
        <f>IF(E20=0,0,(F20/E20))</f>
        <v>0.98787878787878791</v>
      </c>
      <c r="H20" s="47">
        <f>SUM(H15:H19)</f>
        <v>1320</v>
      </c>
      <c r="I20" s="50">
        <f>SUM(I15:I19)</f>
        <v>1247</v>
      </c>
      <c r="J20" s="49">
        <f t="shared" si="1"/>
        <v>0.9446969696969697</v>
      </c>
      <c r="K20" s="47">
        <f>SUM(K15:K19)</f>
        <v>1320</v>
      </c>
      <c r="L20" s="50">
        <f>SUM(L15:L19)</f>
        <v>1348</v>
      </c>
      <c r="M20" s="49">
        <f t="shared" si="2"/>
        <v>1.0212121212121212</v>
      </c>
      <c r="N20" s="47">
        <f>SUM(N15:N19)</f>
        <v>1320</v>
      </c>
      <c r="O20" s="50">
        <f>SUM(O15:O19)</f>
        <v>1232</v>
      </c>
      <c r="P20" s="49">
        <f t="shared" si="3"/>
        <v>0.93333333333333335</v>
      </c>
      <c r="Q20" s="47">
        <f>SUM(Q15:Q19)</f>
        <v>1320</v>
      </c>
      <c r="R20" s="50">
        <f>SUM(R15:R19)</f>
        <v>0</v>
      </c>
      <c r="S20" s="49">
        <f t="shared" si="4"/>
        <v>0</v>
      </c>
      <c r="U20" s="14">
        <f>SUM(U15:U19)</f>
        <v>7834.8064516129025</v>
      </c>
      <c r="V20" s="21">
        <f>SUM(V15:V19)</f>
        <v>6313</v>
      </c>
      <c r="W20" s="20">
        <f t="shared" si="5"/>
        <v>0.80576336365021273</v>
      </c>
    </row>
    <row r="21" spans="1:23" ht="12.75" hidden="1" customHeight="1">
      <c r="A21" s="7"/>
      <c r="N21" s="5"/>
      <c r="O21" s="5"/>
      <c r="P21" s="5"/>
    </row>
    <row r="22" spans="1:2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38"/>
      <c r="R22" s="239"/>
      <c r="S22" s="239"/>
      <c r="T22" s="233"/>
      <c r="U22" s="7"/>
      <c r="V22" s="7"/>
      <c r="W22" s="7"/>
    </row>
    <row r="23" spans="1:23">
      <c r="A23" s="258" t="s">
        <v>20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23">
      <c r="A24" s="259" t="s">
        <v>21</v>
      </c>
      <c r="B24" s="260" t="s">
        <v>9</v>
      </c>
      <c r="C24" s="260"/>
      <c r="D24" s="260"/>
      <c r="E24" s="260" t="s">
        <v>10</v>
      </c>
      <c r="F24" s="260"/>
      <c r="G24" s="260"/>
      <c r="H24" s="261" t="s">
        <v>11</v>
      </c>
      <c r="I24" s="262"/>
      <c r="J24" s="263"/>
      <c r="K24" s="261" t="s">
        <v>57</v>
      </c>
      <c r="L24" s="262"/>
      <c r="M24" s="263"/>
      <c r="N24" s="261" t="s">
        <v>58</v>
      </c>
      <c r="O24" s="262"/>
      <c r="P24" s="263"/>
      <c r="Q24" s="261" t="s">
        <v>59</v>
      </c>
      <c r="R24" s="262"/>
      <c r="S24" s="263"/>
      <c r="U24" s="260" t="str">
        <f>U13</f>
        <v xml:space="preserve">Acumulado </v>
      </c>
      <c r="V24" s="260"/>
      <c r="W24" s="260"/>
    </row>
    <row r="25" spans="1:23" s="6" customFormat="1">
      <c r="A25" s="259"/>
      <c r="B25" s="10" t="s">
        <v>13</v>
      </c>
      <c r="C25" s="23" t="s">
        <v>14</v>
      </c>
      <c r="D25" s="12" t="s">
        <v>5</v>
      </c>
      <c r="E25" s="10" t="s">
        <v>13</v>
      </c>
      <c r="F25" s="23" t="s">
        <v>14</v>
      </c>
      <c r="G25" s="12" t="s">
        <v>5</v>
      </c>
      <c r="H25" s="10" t="s">
        <v>13</v>
      </c>
      <c r="I25" s="23" t="s">
        <v>14</v>
      </c>
      <c r="J25" s="12" t="s">
        <v>5</v>
      </c>
      <c r="K25" s="10" t="s">
        <v>13</v>
      </c>
      <c r="L25" s="23" t="s">
        <v>14</v>
      </c>
      <c r="M25" s="12" t="s">
        <v>5</v>
      </c>
      <c r="N25" s="10" t="s">
        <v>13</v>
      </c>
      <c r="O25" s="23" t="s">
        <v>14</v>
      </c>
      <c r="P25" s="12" t="s">
        <v>5</v>
      </c>
      <c r="Q25" s="10" t="s">
        <v>13</v>
      </c>
      <c r="R25" s="23" t="s">
        <v>14</v>
      </c>
      <c r="S25" s="12" t="s">
        <v>5</v>
      </c>
      <c r="T25" s="232"/>
      <c r="U25" s="10" t="s">
        <v>13</v>
      </c>
      <c r="V25" s="23" t="s">
        <v>14</v>
      </c>
      <c r="W25" s="12" t="s">
        <v>5</v>
      </c>
    </row>
    <row r="26" spans="1:23" s="6" customFormat="1">
      <c r="A26" s="24" t="s">
        <v>22</v>
      </c>
      <c r="B26" s="66">
        <v>131</v>
      </c>
      <c r="C26" s="23">
        <v>83</v>
      </c>
      <c r="D26" s="25">
        <f>C26/B26</f>
        <v>0.63358778625954193</v>
      </c>
      <c r="E26" s="10">
        <v>150</v>
      </c>
      <c r="F26" s="255">
        <v>141</v>
      </c>
      <c r="G26" s="25">
        <f>F26/E26</f>
        <v>0.94</v>
      </c>
      <c r="H26" s="10">
        <v>150</v>
      </c>
      <c r="I26" s="255">
        <v>135</v>
      </c>
      <c r="J26" s="25">
        <f>I26/H26</f>
        <v>0.9</v>
      </c>
      <c r="K26" s="10">
        <v>150</v>
      </c>
      <c r="L26" s="255">
        <v>166</v>
      </c>
      <c r="M26" s="25">
        <f>L26/K26</f>
        <v>1.1066666666666667</v>
      </c>
      <c r="N26" s="10">
        <v>150</v>
      </c>
      <c r="O26" s="255">
        <v>116</v>
      </c>
      <c r="P26" s="25">
        <f>O26/N26</f>
        <v>0.77333333333333332</v>
      </c>
      <c r="Q26" s="10">
        <v>150</v>
      </c>
      <c r="R26" s="23"/>
      <c r="S26" s="25">
        <f>R26/Q26</f>
        <v>0</v>
      </c>
      <c r="T26" s="232"/>
      <c r="U26" s="10">
        <f>B26+E26+H26+K26+N26+Q26</f>
        <v>881</v>
      </c>
      <c r="V26" s="15">
        <f>C26+F26+I26+L26+O26+R26</f>
        <v>641</v>
      </c>
      <c r="W26" s="25">
        <f>V26/U26</f>
        <v>0.72758229284903519</v>
      </c>
    </row>
    <row r="27" spans="1:23" s="6" customFormat="1">
      <c r="A27" s="26" t="s">
        <v>23</v>
      </c>
      <c r="B27" s="66">
        <v>192</v>
      </c>
      <c r="C27" s="23">
        <v>177</v>
      </c>
      <c r="D27" s="25">
        <f>C27/B27</f>
        <v>0.921875</v>
      </c>
      <c r="E27" s="10">
        <v>250</v>
      </c>
      <c r="F27" s="255">
        <v>245</v>
      </c>
      <c r="G27" s="25">
        <f>F27/E27</f>
        <v>0.98</v>
      </c>
      <c r="H27" s="10">
        <v>250</v>
      </c>
      <c r="I27" s="255">
        <v>258</v>
      </c>
      <c r="J27" s="25">
        <f>I27/H27</f>
        <v>1.032</v>
      </c>
      <c r="K27" s="10">
        <v>250</v>
      </c>
      <c r="L27" s="255">
        <v>303</v>
      </c>
      <c r="M27" s="25">
        <f>L27/K27</f>
        <v>1.212</v>
      </c>
      <c r="N27" s="10">
        <v>250</v>
      </c>
      <c r="O27" s="255">
        <v>288</v>
      </c>
      <c r="P27" s="25">
        <f>O27/N27</f>
        <v>1.1519999999999999</v>
      </c>
      <c r="Q27" s="10">
        <v>250</v>
      </c>
      <c r="R27" s="23"/>
      <c r="S27" s="25">
        <f>R27/Q27</f>
        <v>0</v>
      </c>
      <c r="T27" s="232"/>
      <c r="U27" s="10">
        <f t="shared" ref="U27:U28" si="8">B27+E27+H27+K27+N27+Q27</f>
        <v>1442</v>
      </c>
      <c r="V27" s="15">
        <f>C27+F27+I27+L27+O27+R27</f>
        <v>1271</v>
      </c>
      <c r="W27" s="25">
        <f>V27/U27</f>
        <v>0.88141470180305137</v>
      </c>
    </row>
    <row r="28" spans="1:23">
      <c r="A28" s="18" t="s">
        <v>6</v>
      </c>
      <c r="B28" s="14">
        <f>SUM(B26:B27)</f>
        <v>323</v>
      </c>
      <c r="C28" s="19">
        <f>SUM(C26:C27)</f>
        <v>260</v>
      </c>
      <c r="D28" s="25">
        <f>C28/B28</f>
        <v>0.804953560371517</v>
      </c>
      <c r="E28" s="10">
        <f>SUM(E26:E27)</f>
        <v>400</v>
      </c>
      <c r="F28" s="19">
        <f>SUM(F26:F27)</f>
        <v>386</v>
      </c>
      <c r="G28" s="25">
        <f>F28/E28</f>
        <v>0.96499999999999997</v>
      </c>
      <c r="H28" s="10">
        <f>SUM(H26:H27)</f>
        <v>400</v>
      </c>
      <c r="I28" s="19">
        <f>SUM(I26:I27)</f>
        <v>393</v>
      </c>
      <c r="J28" s="25">
        <f>I28/H28</f>
        <v>0.98250000000000004</v>
      </c>
      <c r="K28" s="10">
        <f>SUM(K26:K27)</f>
        <v>400</v>
      </c>
      <c r="L28" s="19">
        <f>SUM(L26:L27)</f>
        <v>469</v>
      </c>
      <c r="M28" s="25">
        <f>L28/K28</f>
        <v>1.1725000000000001</v>
      </c>
      <c r="N28" s="10">
        <f>SUM(N26:N27)</f>
        <v>400</v>
      </c>
      <c r="O28" s="19">
        <f>SUM(O26:O27)</f>
        <v>404</v>
      </c>
      <c r="P28" s="25">
        <f>O28/N28</f>
        <v>1.01</v>
      </c>
      <c r="Q28" s="10">
        <f>SUM(Q26:Q27)</f>
        <v>400</v>
      </c>
      <c r="R28" s="19">
        <f>SUM(R26:R27)</f>
        <v>0</v>
      </c>
      <c r="S28" s="25">
        <f>R28/Q28</f>
        <v>0</v>
      </c>
      <c r="U28" s="10">
        <f t="shared" si="8"/>
        <v>2323</v>
      </c>
      <c r="V28" s="19">
        <f>SUM(V26:V27)</f>
        <v>1912</v>
      </c>
      <c r="W28" s="25">
        <f>V28/U28</f>
        <v>0.82307361170899696</v>
      </c>
    </row>
    <row r="29" spans="1:2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8"/>
      <c r="T29" s="234"/>
      <c r="U29" s="27"/>
      <c r="V29" s="27"/>
      <c r="W29" s="27"/>
    </row>
    <row r="30" spans="1:23">
      <c r="A30" s="266" t="s">
        <v>24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</row>
    <row r="31" spans="1:23">
      <c r="A31" s="259" t="s">
        <v>25</v>
      </c>
      <c r="B31" s="260" t="s">
        <v>9</v>
      </c>
      <c r="C31" s="260"/>
      <c r="D31" s="260"/>
      <c r="E31" s="260" t="s">
        <v>10</v>
      </c>
      <c r="F31" s="260"/>
      <c r="G31" s="260"/>
      <c r="H31" s="261" t="s">
        <v>11</v>
      </c>
      <c r="I31" s="262"/>
      <c r="J31" s="263"/>
      <c r="K31" s="261" t="s">
        <v>57</v>
      </c>
      <c r="L31" s="262"/>
      <c r="M31" s="263"/>
      <c r="N31" s="261" t="s">
        <v>58</v>
      </c>
      <c r="O31" s="262"/>
      <c r="P31" s="263"/>
      <c r="Q31" s="261" t="s">
        <v>59</v>
      </c>
      <c r="R31" s="262"/>
      <c r="S31" s="263"/>
      <c r="U31" s="260" t="str">
        <f>U13</f>
        <v xml:space="preserve">Acumulado </v>
      </c>
      <c r="V31" s="260"/>
      <c r="W31" s="260"/>
    </row>
    <row r="32" spans="1:23" s="6" customFormat="1">
      <c r="A32" s="259"/>
      <c r="B32" s="30" t="s">
        <v>13</v>
      </c>
      <c r="C32" s="23" t="s">
        <v>14</v>
      </c>
      <c r="D32" s="31" t="s">
        <v>5</v>
      </c>
      <c r="E32" s="10" t="s">
        <v>13</v>
      </c>
      <c r="F32" s="23" t="s">
        <v>14</v>
      </c>
      <c r="G32" s="31" t="s">
        <v>5</v>
      </c>
      <c r="H32" s="10" t="s">
        <v>13</v>
      </c>
      <c r="I32" s="23" t="s">
        <v>14</v>
      </c>
      <c r="J32" s="31" t="s">
        <v>5</v>
      </c>
      <c r="K32" s="10" t="s">
        <v>13</v>
      </c>
      <c r="L32" s="23" t="s">
        <v>14</v>
      </c>
      <c r="M32" s="31" t="s">
        <v>5</v>
      </c>
      <c r="N32" s="10" t="s">
        <v>13</v>
      </c>
      <c r="O32" s="23" t="s">
        <v>14</v>
      </c>
      <c r="P32" s="31" t="s">
        <v>5</v>
      </c>
      <c r="Q32" s="10" t="s">
        <v>13</v>
      </c>
      <c r="R32" s="23" t="s">
        <v>14</v>
      </c>
      <c r="S32" s="31" t="s">
        <v>5</v>
      </c>
      <c r="T32" s="232"/>
      <c r="U32" s="10" t="s">
        <v>13</v>
      </c>
      <c r="V32" s="23" t="s">
        <v>14</v>
      </c>
      <c r="W32" s="31" t="s">
        <v>5</v>
      </c>
    </row>
    <row r="33" spans="1:23">
      <c r="A33" s="13" t="s">
        <v>26</v>
      </c>
      <c r="B33" s="71">
        <v>11000</v>
      </c>
      <c r="C33" s="32">
        <v>9975</v>
      </c>
      <c r="D33" s="20">
        <f>C33/B33</f>
        <v>0.90681818181818186</v>
      </c>
      <c r="E33" s="14">
        <v>11000</v>
      </c>
      <c r="F33" s="256">
        <v>10494</v>
      </c>
      <c r="G33" s="20">
        <f>F33/E33</f>
        <v>0.95399999999999996</v>
      </c>
      <c r="H33" s="14">
        <v>11000</v>
      </c>
      <c r="I33" s="256">
        <v>11057</v>
      </c>
      <c r="J33" s="20">
        <f>I33/H33</f>
        <v>1.0051818181818182</v>
      </c>
      <c r="K33" s="14">
        <v>11000</v>
      </c>
      <c r="L33" s="32">
        <v>11665</v>
      </c>
      <c r="M33" s="20">
        <f>L33/K33</f>
        <v>1.0604545454545455</v>
      </c>
      <c r="N33" s="14">
        <v>11000</v>
      </c>
      <c r="O33" s="256">
        <v>10548</v>
      </c>
      <c r="P33" s="20">
        <f>O33/N33</f>
        <v>0.95890909090909093</v>
      </c>
      <c r="Q33" s="14">
        <v>11000</v>
      </c>
      <c r="R33" s="32"/>
      <c r="S33" s="20">
        <f>R33/Q33</f>
        <v>0</v>
      </c>
      <c r="U33" s="14">
        <f>B33+E33+H33+K33+N33+Q33</f>
        <v>66000</v>
      </c>
      <c r="V33" s="32">
        <f>C33+F33+I33+L33+O33+R33</f>
        <v>53739</v>
      </c>
      <c r="W33" s="20">
        <f>V33/U33</f>
        <v>0.81422727272727269</v>
      </c>
    </row>
    <row r="34" spans="1:23">
      <c r="A34" s="13" t="s">
        <v>27</v>
      </c>
      <c r="B34" s="71">
        <v>6670</v>
      </c>
      <c r="C34" s="32">
        <v>5331</v>
      </c>
      <c r="D34" s="20">
        <f>C34/B34</f>
        <v>0.79925037481259376</v>
      </c>
      <c r="E34" s="14">
        <v>6670</v>
      </c>
      <c r="F34" s="256">
        <v>6614</v>
      </c>
      <c r="G34" s="20">
        <f>F34/E34</f>
        <v>0.99160419790104948</v>
      </c>
      <c r="H34" s="14">
        <v>6670</v>
      </c>
      <c r="I34" s="256">
        <v>7438</v>
      </c>
      <c r="J34" s="20">
        <f>I34/H34</f>
        <v>1.1151424287856071</v>
      </c>
      <c r="K34" s="14">
        <v>6670</v>
      </c>
      <c r="L34" s="32">
        <v>8661</v>
      </c>
      <c r="M34" s="20">
        <f>L34/K34</f>
        <v>1.2985007496251875</v>
      </c>
      <c r="N34" s="14">
        <v>6670</v>
      </c>
      <c r="O34" s="256">
        <v>7791</v>
      </c>
      <c r="P34" s="20">
        <f>O34/N34</f>
        <v>1.1680659670164917</v>
      </c>
      <c r="Q34" s="14">
        <v>6670</v>
      </c>
      <c r="R34" s="32"/>
      <c r="S34" s="20">
        <f>R34/Q34</f>
        <v>0</v>
      </c>
      <c r="U34" s="14">
        <f t="shared" ref="U34:U36" si="9">B34+E34+H34+K34+N34+Q34</f>
        <v>40020</v>
      </c>
      <c r="V34" s="32">
        <f t="shared" ref="V34:V36" si="10">C34+F34+I34+L34+O34+R34</f>
        <v>35835</v>
      </c>
      <c r="W34" s="20">
        <f>V34/U34</f>
        <v>0.89542728635682156</v>
      </c>
    </row>
    <row r="35" spans="1:23">
      <c r="A35" s="13" t="s">
        <v>28</v>
      </c>
      <c r="B35" s="71">
        <v>3000</v>
      </c>
      <c r="C35" s="32">
        <v>3186</v>
      </c>
      <c r="D35" s="20">
        <f>C35/B35</f>
        <v>1.0620000000000001</v>
      </c>
      <c r="E35" s="14">
        <v>3000</v>
      </c>
      <c r="F35" s="256">
        <v>3574</v>
      </c>
      <c r="G35" s="20">
        <f>F35/E35</f>
        <v>1.1913333333333334</v>
      </c>
      <c r="H35" s="14">
        <v>3000</v>
      </c>
      <c r="I35" s="256">
        <v>3804</v>
      </c>
      <c r="J35" s="20">
        <f>I35/H35</f>
        <v>1.268</v>
      </c>
      <c r="K35" s="14">
        <v>3000</v>
      </c>
      <c r="L35" s="32">
        <v>4090</v>
      </c>
      <c r="M35" s="20">
        <f>L35/K35</f>
        <v>1.3633333333333333</v>
      </c>
      <c r="N35" s="14">
        <v>3000</v>
      </c>
      <c r="O35" s="256">
        <v>3383</v>
      </c>
      <c r="P35" s="20">
        <f>O35/N35</f>
        <v>1.1276666666666666</v>
      </c>
      <c r="Q35" s="14">
        <v>3000</v>
      </c>
      <c r="R35" s="32"/>
      <c r="S35" s="20">
        <f>R35/Q35</f>
        <v>0</v>
      </c>
      <c r="U35" s="14">
        <f t="shared" si="9"/>
        <v>18000</v>
      </c>
      <c r="V35" s="32">
        <f t="shared" si="10"/>
        <v>18037</v>
      </c>
      <c r="W35" s="20">
        <f>V35/U35</f>
        <v>1.0020555555555555</v>
      </c>
    </row>
    <row r="36" spans="1:23">
      <c r="A36" s="33" t="s">
        <v>29</v>
      </c>
      <c r="B36" s="71">
        <v>200</v>
      </c>
      <c r="C36" s="34">
        <v>202</v>
      </c>
      <c r="D36" s="20">
        <f>C36/B36</f>
        <v>1.01</v>
      </c>
      <c r="E36" s="14">
        <v>200</v>
      </c>
      <c r="F36" s="256">
        <v>181</v>
      </c>
      <c r="G36" s="20">
        <f>F36/E36</f>
        <v>0.90500000000000003</v>
      </c>
      <c r="H36" s="14">
        <v>200</v>
      </c>
      <c r="I36" s="256">
        <v>267</v>
      </c>
      <c r="J36" s="20">
        <f>I36/H36</f>
        <v>1.335</v>
      </c>
      <c r="K36" s="14">
        <v>200</v>
      </c>
      <c r="L36" s="34">
        <v>275</v>
      </c>
      <c r="M36" s="20">
        <f>L36/K36</f>
        <v>1.375</v>
      </c>
      <c r="N36" s="14">
        <v>200</v>
      </c>
      <c r="O36" s="256">
        <v>301</v>
      </c>
      <c r="P36" s="20">
        <f>O36/N36</f>
        <v>1.5049999999999999</v>
      </c>
      <c r="Q36" s="14">
        <v>200</v>
      </c>
      <c r="R36" s="32"/>
      <c r="S36" s="20">
        <f>R36/Q36</f>
        <v>0</v>
      </c>
      <c r="U36" s="14">
        <f t="shared" si="9"/>
        <v>1200</v>
      </c>
      <c r="V36" s="32">
        <f t="shared" si="10"/>
        <v>1226</v>
      </c>
      <c r="W36" s="20">
        <f>V36/U36</f>
        <v>1.0216666666666667</v>
      </c>
    </row>
    <row r="37" spans="1:23">
      <c r="A37" s="13"/>
      <c r="B37" s="14">
        <f>SUM(B33:B36)</f>
        <v>20870</v>
      </c>
      <c r="C37" s="21">
        <f>SUM(C33:C36)</f>
        <v>18694</v>
      </c>
      <c r="D37" s="20">
        <f>C37/B37</f>
        <v>0.8957355055103019</v>
      </c>
      <c r="E37" s="35">
        <f>SUM(E33:E36)</f>
        <v>20870</v>
      </c>
      <c r="F37" s="19">
        <f>SUM(F33:F36)</f>
        <v>20863</v>
      </c>
      <c r="G37" s="20">
        <f>F37/E37</f>
        <v>0.99966459032103494</v>
      </c>
      <c r="H37" s="36">
        <f>SUM(H33:H36)</f>
        <v>20870</v>
      </c>
      <c r="I37" s="19">
        <f>SUM(I33:I36)</f>
        <v>22566</v>
      </c>
      <c r="J37" s="20">
        <f>I37/H37</f>
        <v>1.0812649736463824</v>
      </c>
      <c r="K37" s="36">
        <f>SUM(K33:K36)</f>
        <v>20870</v>
      </c>
      <c r="L37" s="19">
        <f>SUM(L33:L36)</f>
        <v>24691</v>
      </c>
      <c r="M37" s="20">
        <f>L37/K37</f>
        <v>1.1830857690464782</v>
      </c>
      <c r="N37" s="36">
        <f>SUM(N33:N36)</f>
        <v>20870</v>
      </c>
      <c r="O37" s="19">
        <f>SUM(O33:O36)</f>
        <v>22023</v>
      </c>
      <c r="P37" s="20">
        <f>O37/N37</f>
        <v>1.0552467656923814</v>
      </c>
      <c r="Q37" s="36">
        <f>SUM(Q33:Q36)</f>
        <v>20870</v>
      </c>
      <c r="R37" s="19">
        <f>SUM(R33:R36)</f>
        <v>0</v>
      </c>
      <c r="S37" s="20">
        <f>R37/Q37</f>
        <v>0</v>
      </c>
      <c r="U37" s="14">
        <f>SUM(U33:U36)</f>
        <v>125220</v>
      </c>
      <c r="V37" s="19">
        <f>SUM(V33:V36)</f>
        <v>108837</v>
      </c>
      <c r="W37" s="20">
        <f>V37/U37</f>
        <v>0.86916626736942981</v>
      </c>
    </row>
    <row r="38" spans="1:23">
      <c r="A38" s="268" t="s">
        <v>31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34"/>
      <c r="U38" s="27"/>
      <c r="V38" s="27"/>
      <c r="W38" s="27"/>
    </row>
    <row r="39" spans="1:23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</row>
    <row r="40" spans="1:23">
      <c r="A40" s="270" t="s">
        <v>89</v>
      </c>
      <c r="B40" s="260" t="s">
        <v>9</v>
      </c>
      <c r="C40" s="260"/>
      <c r="D40" s="260"/>
      <c r="E40" s="260" t="s">
        <v>10</v>
      </c>
      <c r="F40" s="260"/>
      <c r="G40" s="260"/>
      <c r="H40" s="261" t="s">
        <v>11</v>
      </c>
      <c r="I40" s="262"/>
      <c r="J40" s="263"/>
      <c r="K40" s="261" t="s">
        <v>57</v>
      </c>
      <c r="L40" s="262"/>
      <c r="M40" s="263"/>
      <c r="N40" s="261" t="s">
        <v>58</v>
      </c>
      <c r="O40" s="262"/>
      <c r="P40" s="263"/>
      <c r="Q40" s="261" t="s">
        <v>59</v>
      </c>
      <c r="R40" s="262"/>
      <c r="S40" s="263"/>
      <c r="U40" s="260" t="str">
        <f>U24</f>
        <v xml:space="preserve">Acumulado </v>
      </c>
      <c r="V40" s="260"/>
      <c r="W40" s="260"/>
    </row>
    <row r="41" spans="1:23" s="6" customFormat="1">
      <c r="A41" s="271"/>
      <c r="B41" s="10" t="s">
        <v>13</v>
      </c>
      <c r="C41" s="23" t="s">
        <v>14</v>
      </c>
      <c r="D41" s="12" t="s">
        <v>5</v>
      </c>
      <c r="E41" s="10" t="s">
        <v>13</v>
      </c>
      <c r="F41" s="23" t="s">
        <v>14</v>
      </c>
      <c r="G41" s="12" t="s">
        <v>5</v>
      </c>
      <c r="H41" s="10" t="s">
        <v>13</v>
      </c>
      <c r="I41" s="23" t="s">
        <v>14</v>
      </c>
      <c r="J41" s="12" t="s">
        <v>5</v>
      </c>
      <c r="K41" s="10" t="s">
        <v>13</v>
      </c>
      <c r="L41" s="23" t="s">
        <v>14</v>
      </c>
      <c r="M41" s="12" t="s">
        <v>5</v>
      </c>
      <c r="N41" s="10" t="s">
        <v>13</v>
      </c>
      <c r="O41" s="23" t="s">
        <v>14</v>
      </c>
      <c r="P41" s="12" t="s">
        <v>5</v>
      </c>
      <c r="Q41" s="10" t="s">
        <v>13</v>
      </c>
      <c r="R41" s="23" t="s">
        <v>14</v>
      </c>
      <c r="S41" s="12" t="s">
        <v>5</v>
      </c>
      <c r="T41" s="232"/>
      <c r="U41" s="10" t="s">
        <v>13</v>
      </c>
      <c r="V41" s="23" t="s">
        <v>14</v>
      </c>
      <c r="W41" s="12" t="s">
        <v>5</v>
      </c>
    </row>
    <row r="42" spans="1:23">
      <c r="A42" s="13" t="s">
        <v>33</v>
      </c>
      <c r="B42" s="36">
        <v>1923</v>
      </c>
      <c r="C42" s="37">
        <v>1575</v>
      </c>
      <c r="D42" s="25">
        <f>IF(B42=0,0,(C42/B42))</f>
        <v>0.81903276131045244</v>
      </c>
      <c r="E42" s="36">
        <v>2000</v>
      </c>
      <c r="F42" s="37">
        <v>1627</v>
      </c>
      <c r="G42" s="25">
        <f>IF(E42=0,0,(F42/E42))</f>
        <v>0.8135</v>
      </c>
      <c r="H42" s="36">
        <v>2000</v>
      </c>
      <c r="I42" s="37">
        <v>1575</v>
      </c>
      <c r="J42" s="25">
        <f>IF(H42=0,0,(I42/H42))</f>
        <v>0.78749999999999998</v>
      </c>
      <c r="K42" s="36">
        <v>2000</v>
      </c>
      <c r="L42" s="37">
        <v>1625</v>
      </c>
      <c r="M42" s="25">
        <f>IF(K42=0,0,(L42/K42))</f>
        <v>0.8125</v>
      </c>
      <c r="N42" s="36">
        <v>2000</v>
      </c>
      <c r="O42" s="37">
        <v>2201</v>
      </c>
      <c r="P42" s="25">
        <f>IF(N42=0,0,(O42/N42))</f>
        <v>1.1005</v>
      </c>
      <c r="Q42" s="36">
        <v>2000</v>
      </c>
      <c r="R42" s="37"/>
      <c r="S42" s="25">
        <f>IF(Q42=0,0,(R42/Q42))</f>
        <v>0</v>
      </c>
      <c r="U42" s="36">
        <f>B42+E42+H42+K42+N42+Q42</f>
        <v>11923</v>
      </c>
      <c r="V42" s="37">
        <f>C42+F42+I42+L42+O42+R42</f>
        <v>8603</v>
      </c>
      <c r="W42" s="25">
        <f>V42/U42</f>
        <v>0.72154659062316528</v>
      </c>
    </row>
    <row r="43" spans="1:23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28"/>
      <c r="S43" s="28"/>
      <c r="T43" s="235"/>
      <c r="U43" s="28"/>
      <c r="V43" s="28"/>
      <c r="W43" s="28"/>
    </row>
    <row r="44" spans="1:23">
      <c r="A44" s="269" t="s">
        <v>34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</row>
    <row r="45" spans="1:23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36"/>
    </row>
    <row r="46" spans="1:23">
      <c r="A46" s="259" t="s">
        <v>34</v>
      </c>
      <c r="B46" s="260" t="s">
        <v>9</v>
      </c>
      <c r="C46" s="260"/>
      <c r="D46" s="260"/>
      <c r="E46" s="260" t="s">
        <v>10</v>
      </c>
      <c r="F46" s="260"/>
      <c r="G46" s="260"/>
      <c r="H46" s="261" t="s">
        <v>11</v>
      </c>
      <c r="I46" s="262"/>
      <c r="J46" s="263"/>
      <c r="K46" s="261" t="s">
        <v>57</v>
      </c>
      <c r="L46" s="262"/>
      <c r="M46" s="263"/>
      <c r="N46" s="261" t="s">
        <v>58</v>
      </c>
      <c r="O46" s="262"/>
      <c r="P46" s="263"/>
      <c r="Q46" s="261" t="s">
        <v>59</v>
      </c>
      <c r="R46" s="262"/>
      <c r="S46" s="263"/>
      <c r="U46" s="260" t="s">
        <v>12</v>
      </c>
      <c r="V46" s="260"/>
      <c r="W46" s="260"/>
    </row>
    <row r="47" spans="1:23" s="6" customFormat="1">
      <c r="A47" s="259"/>
      <c r="B47" s="10" t="s">
        <v>13</v>
      </c>
      <c r="C47" s="38" t="s">
        <v>14</v>
      </c>
      <c r="D47" s="20" t="s">
        <v>5</v>
      </c>
      <c r="E47" s="10" t="s">
        <v>13</v>
      </c>
      <c r="F47" s="38" t="s">
        <v>14</v>
      </c>
      <c r="G47" s="20" t="s">
        <v>5</v>
      </c>
      <c r="H47" s="10" t="s">
        <v>13</v>
      </c>
      <c r="I47" s="38" t="s">
        <v>14</v>
      </c>
      <c r="J47" s="20" t="s">
        <v>5</v>
      </c>
      <c r="K47" s="10" t="s">
        <v>13</v>
      </c>
      <c r="L47" s="38" t="s">
        <v>14</v>
      </c>
      <c r="M47" s="20" t="s">
        <v>5</v>
      </c>
      <c r="N47" s="10" t="s">
        <v>13</v>
      </c>
      <c r="O47" s="38" t="s">
        <v>14</v>
      </c>
      <c r="P47" s="20" t="s">
        <v>5</v>
      </c>
      <c r="Q47" s="10" t="s">
        <v>13</v>
      </c>
      <c r="R47" s="38" t="s">
        <v>14</v>
      </c>
      <c r="S47" s="20" t="s">
        <v>5</v>
      </c>
      <c r="T47" s="232"/>
      <c r="U47" s="10" t="s">
        <v>13</v>
      </c>
      <c r="V47" s="38" t="s">
        <v>14</v>
      </c>
      <c r="W47" s="20" t="s">
        <v>5</v>
      </c>
    </row>
    <row r="48" spans="1:23">
      <c r="A48" s="13" t="s">
        <v>35</v>
      </c>
      <c r="B48" s="36">
        <v>3150</v>
      </c>
      <c r="C48" s="19">
        <v>2230</v>
      </c>
      <c r="D48" s="39">
        <f>IF(B48=0,0,(C48/B48))</f>
        <v>0.70793650793650797</v>
      </c>
      <c r="E48" s="36">
        <v>3150</v>
      </c>
      <c r="F48" s="37">
        <v>2425</v>
      </c>
      <c r="G48" s="39">
        <f>IF(E48=0,0,(F48/E48))</f>
        <v>0.76984126984126988</v>
      </c>
      <c r="H48" s="36">
        <v>3150</v>
      </c>
      <c r="I48" s="37">
        <v>2367</v>
      </c>
      <c r="J48" s="39">
        <f>IF(H48=0,0,(I48/H48))</f>
        <v>0.75142857142857145</v>
      </c>
      <c r="K48" s="36">
        <v>3150</v>
      </c>
      <c r="L48" s="19">
        <v>2752</v>
      </c>
      <c r="M48" s="39">
        <f>IF(K48=0,0,(L48/K48))</f>
        <v>0.87365079365079368</v>
      </c>
      <c r="N48" s="36">
        <v>3150</v>
      </c>
      <c r="O48" s="37">
        <v>2743</v>
      </c>
      <c r="P48" s="39">
        <f>IF(N48=0,0,(O48/N48))</f>
        <v>0.87079365079365079</v>
      </c>
      <c r="Q48" s="36">
        <v>3150</v>
      </c>
      <c r="R48" s="37"/>
      <c r="S48" s="39">
        <f>IF(Q48=0,0,(R48/Q48))</f>
        <v>0</v>
      </c>
      <c r="U48" s="36">
        <f>B48+E48+H48+K48+N48+Q48</f>
        <v>18900</v>
      </c>
      <c r="V48" s="19">
        <f>C48+F48+I48+L48+O48+R48</f>
        <v>12517</v>
      </c>
      <c r="W48" s="39">
        <f>V48/U48</f>
        <v>0.66227513227513224</v>
      </c>
    </row>
    <row r="49" spans="1:2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9"/>
      <c r="R49" s="28"/>
      <c r="S49" s="28"/>
      <c r="T49" s="234"/>
      <c r="U49" s="27"/>
      <c r="V49" s="27"/>
      <c r="W49" s="27"/>
    </row>
    <row r="50" spans="1:23">
      <c r="A50" s="258" t="s">
        <v>52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</row>
    <row r="51" spans="1:23" customFormat="1">
      <c r="A51" s="259" t="s">
        <v>52</v>
      </c>
      <c r="B51" s="260" t="s">
        <v>9</v>
      </c>
      <c r="C51" s="260"/>
      <c r="D51" s="260"/>
      <c r="E51" s="260" t="s">
        <v>10</v>
      </c>
      <c r="F51" s="260"/>
      <c r="G51" s="260"/>
      <c r="H51" s="261" t="s">
        <v>11</v>
      </c>
      <c r="I51" s="262"/>
      <c r="J51" s="263"/>
      <c r="K51" s="261" t="s">
        <v>57</v>
      </c>
      <c r="L51" s="262"/>
      <c r="M51" s="263"/>
      <c r="N51" s="261" t="s">
        <v>58</v>
      </c>
      <c r="O51" s="262"/>
      <c r="P51" s="263"/>
      <c r="Q51" s="261" t="s">
        <v>59</v>
      </c>
      <c r="R51" s="262"/>
      <c r="S51" s="263"/>
      <c r="T51" s="248"/>
      <c r="U51" s="260" t="s">
        <v>12</v>
      </c>
      <c r="V51" s="260"/>
      <c r="W51" s="260"/>
    </row>
    <row r="52" spans="1:23" s="250" customFormat="1">
      <c r="A52" s="259"/>
      <c r="B52" s="10" t="s">
        <v>13</v>
      </c>
      <c r="C52" s="38" t="s">
        <v>14</v>
      </c>
      <c r="D52" s="245" t="s">
        <v>5</v>
      </c>
      <c r="E52" s="10" t="s">
        <v>13</v>
      </c>
      <c r="F52" s="38" t="s">
        <v>14</v>
      </c>
      <c r="G52" s="245" t="s">
        <v>5</v>
      </c>
      <c r="H52" s="10" t="s">
        <v>13</v>
      </c>
      <c r="I52" s="38" t="s">
        <v>14</v>
      </c>
      <c r="J52" s="245" t="s">
        <v>5</v>
      </c>
      <c r="K52" s="10" t="s">
        <v>13</v>
      </c>
      <c r="L52" s="38" t="s">
        <v>14</v>
      </c>
      <c r="M52" s="245" t="s">
        <v>5</v>
      </c>
      <c r="N52" s="10" t="s">
        <v>13</v>
      </c>
      <c r="O52" s="38" t="s">
        <v>14</v>
      </c>
      <c r="P52" s="245" t="s">
        <v>5</v>
      </c>
      <c r="Q52" s="10" t="s">
        <v>13</v>
      </c>
      <c r="R52" s="38" t="s">
        <v>14</v>
      </c>
      <c r="S52" s="245" t="s">
        <v>5</v>
      </c>
      <c r="T52" s="249"/>
      <c r="U52" s="10" t="s">
        <v>13</v>
      </c>
      <c r="V52" s="38" t="s">
        <v>14</v>
      </c>
      <c r="W52" s="245" t="s">
        <v>5</v>
      </c>
    </row>
    <row r="53" spans="1:23" customFormat="1">
      <c r="A53" s="230" t="s">
        <v>91</v>
      </c>
      <c r="B53" s="36">
        <v>180</v>
      </c>
      <c r="C53" s="19">
        <v>170</v>
      </c>
      <c r="D53" s="246">
        <f>IF(B53=0,0,(C53/B53))</f>
        <v>0.94444444444444442</v>
      </c>
      <c r="E53" s="36">
        <v>180</v>
      </c>
      <c r="F53" s="37">
        <v>217</v>
      </c>
      <c r="G53" s="246">
        <f>IF(E53=0,0,(F53/E53))</f>
        <v>1.2055555555555555</v>
      </c>
      <c r="H53" s="36">
        <v>180</v>
      </c>
      <c r="I53" s="37">
        <v>200</v>
      </c>
      <c r="J53" s="246">
        <f>IF(H53=0,0,(I53/H53))</f>
        <v>1.1111111111111112</v>
      </c>
      <c r="K53" s="36">
        <v>180</v>
      </c>
      <c r="L53" s="19">
        <v>183</v>
      </c>
      <c r="M53" s="246">
        <f>IF(K53=0,0,(L53/K53))</f>
        <v>1.0166666666666666</v>
      </c>
      <c r="N53" s="36">
        <v>180</v>
      </c>
      <c r="O53" s="37">
        <v>170</v>
      </c>
      <c r="P53" s="246">
        <f>IF(N53=0,0,(O53/N53))</f>
        <v>0.94444444444444442</v>
      </c>
      <c r="Q53" s="36">
        <v>180</v>
      </c>
      <c r="R53" s="37"/>
      <c r="S53" s="246">
        <f>IF(Q53=0,0,(R53/Q53))</f>
        <v>0</v>
      </c>
      <c r="T53" s="248"/>
      <c r="U53" s="36">
        <f>B53+E53+H53+K53+N53+Q53</f>
        <v>1080</v>
      </c>
      <c r="V53" s="19">
        <f>C53+F53+I53+L53+O53+R53</f>
        <v>940</v>
      </c>
      <c r="W53" s="246">
        <f>V53/U53</f>
        <v>0.87037037037037035</v>
      </c>
    </row>
    <row r="54" spans="1:23" customFormat="1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51"/>
      <c r="U54" s="247"/>
      <c r="V54" s="247"/>
      <c r="W54" s="247"/>
    </row>
    <row r="55" spans="1:23">
      <c r="A55" s="257" t="s">
        <v>36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</row>
    <row r="56" spans="1:23">
      <c r="A56" s="259" t="s">
        <v>92</v>
      </c>
      <c r="B56" s="260" t="s">
        <v>9</v>
      </c>
      <c r="C56" s="260"/>
      <c r="D56" s="260"/>
      <c r="E56" s="260" t="s">
        <v>10</v>
      </c>
      <c r="F56" s="260"/>
      <c r="G56" s="260"/>
      <c r="H56" s="261" t="s">
        <v>11</v>
      </c>
      <c r="I56" s="262"/>
      <c r="J56" s="263"/>
      <c r="K56" s="261" t="s">
        <v>57</v>
      </c>
      <c r="L56" s="262"/>
      <c r="M56" s="263"/>
      <c r="N56" s="261" t="s">
        <v>58</v>
      </c>
      <c r="O56" s="262"/>
      <c r="P56" s="263"/>
      <c r="Q56" s="261" t="s">
        <v>59</v>
      </c>
      <c r="R56" s="262"/>
      <c r="S56" s="263"/>
      <c r="U56" s="260" t="str">
        <f>U46</f>
        <v xml:space="preserve">Acumulado </v>
      </c>
      <c r="V56" s="260"/>
      <c r="W56" s="260"/>
    </row>
    <row r="57" spans="1:23" s="6" customFormat="1">
      <c r="A57" s="259"/>
      <c r="B57" s="40" t="s">
        <v>13</v>
      </c>
      <c r="C57" s="38" t="s">
        <v>14</v>
      </c>
      <c r="D57" s="12" t="s">
        <v>5</v>
      </c>
      <c r="E57" s="10" t="s">
        <v>13</v>
      </c>
      <c r="F57" s="41" t="s">
        <v>14</v>
      </c>
      <c r="G57" s="12" t="s">
        <v>5</v>
      </c>
      <c r="H57" s="10" t="s">
        <v>13</v>
      </c>
      <c r="I57" s="11" t="s">
        <v>14</v>
      </c>
      <c r="J57" s="12" t="s">
        <v>5</v>
      </c>
      <c r="K57" s="10" t="s">
        <v>13</v>
      </c>
      <c r="L57" s="11" t="s">
        <v>14</v>
      </c>
      <c r="M57" s="12" t="s">
        <v>5</v>
      </c>
      <c r="N57" s="10" t="s">
        <v>13</v>
      </c>
      <c r="O57" s="11" t="s">
        <v>14</v>
      </c>
      <c r="P57" s="12" t="s">
        <v>5</v>
      </c>
      <c r="Q57" s="10" t="s">
        <v>13</v>
      </c>
      <c r="R57" s="11" t="s">
        <v>14</v>
      </c>
      <c r="S57" s="12" t="s">
        <v>5</v>
      </c>
      <c r="T57" s="232"/>
      <c r="U57" s="10" t="s">
        <v>13</v>
      </c>
      <c r="V57" s="23" t="s">
        <v>14</v>
      </c>
      <c r="W57" s="12" t="s">
        <v>5</v>
      </c>
    </row>
    <row r="58" spans="1:23" s="22" customFormat="1">
      <c r="A58" s="254" t="s">
        <v>93</v>
      </c>
      <c r="B58" s="227">
        <v>242</v>
      </c>
      <c r="C58" s="19">
        <f>122+49+50-35</f>
        <v>186</v>
      </c>
      <c r="D58" s="228">
        <f>IF(B58=0,0,(C58/B58))</f>
        <v>0.76859504132231404</v>
      </c>
      <c r="E58" s="227">
        <v>250</v>
      </c>
      <c r="F58" s="19">
        <v>227</v>
      </c>
      <c r="G58" s="137">
        <f>F58/E58</f>
        <v>0.90800000000000003</v>
      </c>
      <c r="H58" s="227">
        <v>250</v>
      </c>
      <c r="I58" s="19">
        <v>256</v>
      </c>
      <c r="J58" s="137">
        <f>I58/H58</f>
        <v>1.024</v>
      </c>
      <c r="K58" s="227">
        <v>250</v>
      </c>
      <c r="L58" s="19">
        <f>102+39+70</f>
        <v>211</v>
      </c>
      <c r="M58" s="137">
        <f>L58/K58</f>
        <v>0.84399999999999997</v>
      </c>
      <c r="N58" s="227">
        <v>250</v>
      </c>
      <c r="O58" s="19">
        <v>234</v>
      </c>
      <c r="P58" s="137">
        <f>O58/N58</f>
        <v>0.93600000000000005</v>
      </c>
      <c r="Q58" s="227">
        <v>250</v>
      </c>
      <c r="R58" s="19"/>
      <c r="S58" s="137">
        <f>R58/Q58</f>
        <v>0</v>
      </c>
      <c r="T58" s="237"/>
      <c r="U58" s="138">
        <f>B58+E58+H58+K58+N58+Q58</f>
        <v>1492</v>
      </c>
      <c r="V58" s="242">
        <f>C58+F58+I58+L58+O58+R58</f>
        <v>1114</v>
      </c>
      <c r="W58" s="137">
        <f>IF(U58=0,0,(V58/U58))</f>
        <v>0.7466487935656837</v>
      </c>
    </row>
    <row r="59" spans="1:23" s="9" customFormat="1" hidden="1">
      <c r="A59" s="225" t="s">
        <v>40</v>
      </c>
      <c r="B59" s="227">
        <v>5</v>
      </c>
      <c r="C59" s="229"/>
      <c r="D59" s="228">
        <f t="shared" ref="D59:D60" si="11">IF(B59=0,0,(C59/B59))</f>
        <v>0</v>
      </c>
      <c r="E59" s="227">
        <v>5</v>
      </c>
      <c r="F59" s="229"/>
      <c r="G59" s="137">
        <f t="shared" ref="G59:G60" si="12">F59/E59</f>
        <v>0</v>
      </c>
      <c r="H59" s="227">
        <v>5</v>
      </c>
      <c r="I59" s="229"/>
      <c r="J59" s="137">
        <f t="shared" ref="J59:J60" si="13">I59/H59</f>
        <v>0</v>
      </c>
      <c r="K59" s="227">
        <v>5</v>
      </c>
      <c r="L59" s="229"/>
      <c r="M59" s="137">
        <f t="shared" ref="M59:M60" si="14">L59/K59</f>
        <v>0</v>
      </c>
      <c r="N59" s="227">
        <v>5</v>
      </c>
      <c r="O59" s="229"/>
      <c r="P59" s="137">
        <f t="shared" ref="P59:P60" si="15">O59/N59</f>
        <v>0</v>
      </c>
      <c r="Q59" s="227">
        <v>5</v>
      </c>
      <c r="R59" s="229"/>
      <c r="S59" s="137">
        <f t="shared" ref="S59:S60" si="16">R59/Q59</f>
        <v>0</v>
      </c>
      <c r="T59" s="231"/>
      <c r="U59" s="138">
        <f t="shared" ref="U59:U60" si="17">B59+E59+H59+K59+N59+Q59</f>
        <v>30</v>
      </c>
      <c r="V59" s="242">
        <f t="shared" ref="V59:V60" si="18">C59+F59+I59+L59+O59+R59</f>
        <v>0</v>
      </c>
      <c r="W59" s="137">
        <f t="shared" ref="W59:W60" si="19">IF(U59=0,0,(V59/U59))</f>
        <v>0</v>
      </c>
    </row>
    <row r="60" spans="1:23" hidden="1">
      <c r="A60" s="226" t="s">
        <v>41</v>
      </c>
      <c r="B60" s="227">
        <v>6</v>
      </c>
      <c r="C60" s="229"/>
      <c r="D60" s="228">
        <f t="shared" si="11"/>
        <v>0</v>
      </c>
      <c r="E60" s="227">
        <v>6</v>
      </c>
      <c r="F60" s="229"/>
      <c r="G60" s="137">
        <f t="shared" si="12"/>
        <v>0</v>
      </c>
      <c r="H60" s="227">
        <v>6</v>
      </c>
      <c r="I60" s="229"/>
      <c r="J60" s="137">
        <f t="shared" si="13"/>
        <v>0</v>
      </c>
      <c r="K60" s="227">
        <v>6</v>
      </c>
      <c r="L60" s="229"/>
      <c r="M60" s="137">
        <f t="shared" si="14"/>
        <v>0</v>
      </c>
      <c r="N60" s="227">
        <v>6</v>
      </c>
      <c r="O60" s="229"/>
      <c r="P60" s="137">
        <f t="shared" si="15"/>
        <v>0</v>
      </c>
      <c r="Q60" s="227">
        <v>6</v>
      </c>
      <c r="R60" s="229"/>
      <c r="S60" s="137">
        <f t="shared" si="16"/>
        <v>0</v>
      </c>
      <c r="U60" s="138">
        <f t="shared" si="17"/>
        <v>36</v>
      </c>
      <c r="V60" s="242">
        <f t="shared" si="18"/>
        <v>0</v>
      </c>
      <c r="W60" s="137">
        <f t="shared" si="19"/>
        <v>0</v>
      </c>
    </row>
    <row r="61" spans="1:2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9"/>
      <c r="R61" s="29"/>
      <c r="S61" s="29"/>
      <c r="T61" s="234"/>
      <c r="U61" s="27"/>
      <c r="V61" s="27"/>
      <c r="W61" s="27"/>
    </row>
    <row r="62" spans="1:23" ht="12.75" hidden="1" customHeight="1">
      <c r="A62" s="241" t="s">
        <v>42</v>
      </c>
    </row>
    <row r="63" spans="1:23" ht="12.75" hidden="1" customHeight="1">
      <c r="A63" s="265" t="s">
        <v>43</v>
      </c>
    </row>
    <row r="64" spans="1:23" s="6" customFormat="1" hidden="1">
      <c r="A64" s="265"/>
      <c r="N64" s="232"/>
      <c r="O64" s="232"/>
      <c r="P64" s="232"/>
      <c r="Q64" s="232"/>
      <c r="R64" s="232"/>
      <c r="S64" s="232"/>
      <c r="T64" s="232"/>
    </row>
    <row r="65" spans="1:23" hidden="1">
      <c r="A65" s="42" t="s">
        <v>47</v>
      </c>
    </row>
    <row r="66" spans="1:23">
      <c r="A66" s="257" t="s">
        <v>48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</row>
    <row r="67" spans="1:23">
      <c r="A67" s="259" t="s">
        <v>49</v>
      </c>
      <c r="B67" s="260" t="s">
        <v>9</v>
      </c>
      <c r="C67" s="260"/>
      <c r="D67" s="260"/>
      <c r="E67" s="260" t="s">
        <v>10</v>
      </c>
      <c r="F67" s="260"/>
      <c r="G67" s="260"/>
      <c r="H67" s="261" t="s">
        <v>11</v>
      </c>
      <c r="I67" s="262"/>
      <c r="J67" s="263"/>
      <c r="K67" s="261" t="s">
        <v>57</v>
      </c>
      <c r="L67" s="262"/>
      <c r="M67" s="263"/>
      <c r="N67" s="261" t="s">
        <v>58</v>
      </c>
      <c r="O67" s="262"/>
      <c r="P67" s="263"/>
      <c r="Q67" s="261" t="s">
        <v>59</v>
      </c>
      <c r="R67" s="262"/>
      <c r="S67" s="263"/>
      <c r="U67" s="260" t="str">
        <f>U56</f>
        <v xml:space="preserve">Acumulado </v>
      </c>
      <c r="V67" s="260"/>
      <c r="W67" s="260"/>
    </row>
    <row r="68" spans="1:23" s="6" customFormat="1">
      <c r="A68" s="259"/>
      <c r="B68" s="10" t="s">
        <v>13</v>
      </c>
      <c r="C68" s="11" t="s">
        <v>14</v>
      </c>
      <c r="D68" s="12" t="s">
        <v>5</v>
      </c>
      <c r="E68" s="10" t="s">
        <v>13</v>
      </c>
      <c r="F68" s="11" t="s">
        <v>14</v>
      </c>
      <c r="G68" s="12" t="s">
        <v>5</v>
      </c>
      <c r="H68" s="10" t="s">
        <v>13</v>
      </c>
      <c r="I68" s="11" t="s">
        <v>14</v>
      </c>
      <c r="J68" s="12" t="s">
        <v>5</v>
      </c>
      <c r="K68" s="10" t="s">
        <v>13</v>
      </c>
      <c r="L68" s="11" t="s">
        <v>14</v>
      </c>
      <c r="M68" s="12" t="s">
        <v>5</v>
      </c>
      <c r="N68" s="10" t="s">
        <v>13</v>
      </c>
      <c r="O68" s="11" t="s">
        <v>14</v>
      </c>
      <c r="P68" s="12" t="s">
        <v>5</v>
      </c>
      <c r="Q68" s="10" t="s">
        <v>13</v>
      </c>
      <c r="R68" s="11" t="s">
        <v>14</v>
      </c>
      <c r="S68" s="12" t="s">
        <v>5</v>
      </c>
      <c r="T68" s="232"/>
      <c r="U68" s="10" t="s">
        <v>13</v>
      </c>
      <c r="V68" s="23" t="s">
        <v>14</v>
      </c>
      <c r="W68" s="12" t="s">
        <v>5</v>
      </c>
    </row>
    <row r="69" spans="1:23">
      <c r="A69" s="13" t="s">
        <v>50</v>
      </c>
      <c r="B69" s="10">
        <v>96</v>
      </c>
      <c r="C69" s="19">
        <v>121</v>
      </c>
      <c r="D69" s="43">
        <f>IF(B69=0,0,(C69/B69))</f>
        <v>1.2604166666666667</v>
      </c>
      <c r="E69" s="10">
        <v>100</v>
      </c>
      <c r="F69" s="19">
        <v>108</v>
      </c>
      <c r="G69" s="43">
        <f>IF(E69=0,0,(F69/E69))</f>
        <v>1.08</v>
      </c>
      <c r="H69" s="10">
        <v>100</v>
      </c>
      <c r="I69" s="19">
        <v>106</v>
      </c>
      <c r="J69" s="43">
        <f>IF(H69=0,0,(I69/H69))</f>
        <v>1.06</v>
      </c>
      <c r="K69" s="10">
        <v>100</v>
      </c>
      <c r="L69" s="19">
        <v>111</v>
      </c>
      <c r="M69" s="43">
        <f>IF(K69=0,0,(L69/K69))</f>
        <v>1.1100000000000001</v>
      </c>
      <c r="N69" s="10">
        <v>100</v>
      </c>
      <c r="O69" s="19">
        <v>116</v>
      </c>
      <c r="P69" s="43">
        <f>IF(N69=0,0,(O69/N69))</f>
        <v>1.1599999999999999</v>
      </c>
      <c r="Q69" s="10">
        <v>100</v>
      </c>
      <c r="R69" s="19"/>
      <c r="S69" s="43">
        <f>IF(Q69=0,0,(R69/Q69))</f>
        <v>0</v>
      </c>
      <c r="U69" s="36">
        <f>B69+E69+H69+K69+N69+Q69</f>
        <v>596</v>
      </c>
      <c r="V69" s="37">
        <f>C69+F69+I69+L69+O69+R69</f>
        <v>562</v>
      </c>
      <c r="W69" s="25">
        <f>IF(U69=0,0,(V69/U69))</f>
        <v>0.94295302013422821</v>
      </c>
    </row>
    <row r="70" spans="1:2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9"/>
      <c r="R70" s="28"/>
      <c r="S70" s="28"/>
      <c r="T70" s="234"/>
      <c r="U70" s="27"/>
      <c r="V70" s="27"/>
      <c r="W70" s="27"/>
    </row>
    <row r="71" spans="1:23" ht="12.75" hidden="1" customHeight="1">
      <c r="A71" s="241" t="s">
        <v>51</v>
      </c>
    </row>
    <row r="72" spans="1:23" ht="12.75" hidden="1" customHeight="1">
      <c r="A72" s="259" t="s">
        <v>52</v>
      </c>
    </row>
    <row r="73" spans="1:23" s="6" customFormat="1" hidden="1">
      <c r="A73" s="259"/>
      <c r="N73" s="232"/>
      <c r="O73" s="232"/>
      <c r="P73" s="232"/>
      <c r="Q73" s="232"/>
      <c r="R73" s="232"/>
      <c r="S73" s="232"/>
      <c r="T73" s="232"/>
    </row>
    <row r="74" spans="1:23" hidden="1">
      <c r="A74" s="13" t="s">
        <v>53</v>
      </c>
    </row>
    <row r="75" spans="1:23" hidden="1">
      <c r="A75" s="44" t="s">
        <v>54</v>
      </c>
    </row>
    <row r="76" spans="1:23" ht="12.75" customHeight="1">
      <c r="A76" s="257" t="s">
        <v>55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</row>
    <row r="77" spans="1:23">
      <c r="A77" s="259" t="s">
        <v>55</v>
      </c>
      <c r="B77" s="260" t="s">
        <v>9</v>
      </c>
      <c r="C77" s="260"/>
      <c r="D77" s="260"/>
      <c r="E77" s="260" t="s">
        <v>10</v>
      </c>
      <c r="F77" s="260"/>
      <c r="G77" s="260"/>
      <c r="H77" s="261" t="s">
        <v>11</v>
      </c>
      <c r="I77" s="262"/>
      <c r="J77" s="263"/>
      <c r="K77" s="261" t="s">
        <v>57</v>
      </c>
      <c r="L77" s="262"/>
      <c r="M77" s="263"/>
      <c r="N77" s="261" t="s">
        <v>58</v>
      </c>
      <c r="O77" s="262"/>
      <c r="P77" s="263"/>
      <c r="Q77" s="261" t="s">
        <v>59</v>
      </c>
      <c r="R77" s="262"/>
      <c r="S77" s="263"/>
      <c r="U77" s="260" t="s">
        <v>12</v>
      </c>
      <c r="V77" s="260"/>
      <c r="W77" s="260"/>
    </row>
    <row r="78" spans="1:23">
      <c r="A78" s="259"/>
      <c r="B78" s="10" t="s">
        <v>13</v>
      </c>
      <c r="C78" s="23" t="s">
        <v>14</v>
      </c>
      <c r="D78" s="12" t="s">
        <v>5</v>
      </c>
      <c r="E78" s="10" t="s">
        <v>13</v>
      </c>
      <c r="F78" s="23" t="s">
        <v>14</v>
      </c>
      <c r="G78" s="12" t="s">
        <v>5</v>
      </c>
      <c r="H78" s="10" t="s">
        <v>13</v>
      </c>
      <c r="I78" s="23" t="s">
        <v>14</v>
      </c>
      <c r="J78" s="12" t="s">
        <v>5</v>
      </c>
      <c r="K78" s="10" t="s">
        <v>13</v>
      </c>
      <c r="L78" s="23" t="s">
        <v>14</v>
      </c>
      <c r="M78" s="12" t="s">
        <v>5</v>
      </c>
      <c r="N78" s="10" t="s">
        <v>13</v>
      </c>
      <c r="O78" s="23" t="s">
        <v>14</v>
      </c>
      <c r="P78" s="12" t="s">
        <v>5</v>
      </c>
      <c r="Q78" s="10" t="s">
        <v>13</v>
      </c>
      <c r="R78" s="23" t="s">
        <v>14</v>
      </c>
      <c r="S78" s="12" t="s">
        <v>5</v>
      </c>
      <c r="U78" s="10" t="s">
        <v>13</v>
      </c>
      <c r="V78" s="23" t="s">
        <v>14</v>
      </c>
      <c r="W78" s="12" t="s">
        <v>5</v>
      </c>
    </row>
    <row r="79" spans="1:23" ht="24" customHeight="1">
      <c r="A79" s="45" t="s">
        <v>56</v>
      </c>
      <c r="B79" s="36">
        <v>7000</v>
      </c>
      <c r="C79" s="19">
        <v>9316</v>
      </c>
      <c r="D79" s="25">
        <f>IF(B79=0,0,(C79/B79))</f>
        <v>1.330857142857143</v>
      </c>
      <c r="E79" s="36">
        <v>7000</v>
      </c>
      <c r="F79" s="19">
        <v>10231</v>
      </c>
      <c r="G79" s="25">
        <f>IF(E79=0,0,(F79/E79))</f>
        <v>1.4615714285714285</v>
      </c>
      <c r="H79" s="36">
        <v>7000</v>
      </c>
      <c r="I79" s="19">
        <v>10086</v>
      </c>
      <c r="J79" s="25">
        <f>IF(H79=0,0,(I79/H79))</f>
        <v>1.4408571428571428</v>
      </c>
      <c r="K79" s="36">
        <v>7000</v>
      </c>
      <c r="L79" s="19">
        <f>6697+6652</f>
        <v>13349</v>
      </c>
      <c r="M79" s="25">
        <f>IF(K79=0,0,(L79/K79))</f>
        <v>1.907</v>
      </c>
      <c r="N79" s="36">
        <v>7000</v>
      </c>
      <c r="O79" s="19">
        <v>5586</v>
      </c>
      <c r="P79" s="25">
        <f>IF(N79=0,0,(O79/N79))</f>
        <v>0.79800000000000004</v>
      </c>
      <c r="Q79" s="36">
        <v>7000</v>
      </c>
      <c r="R79" s="19"/>
      <c r="S79" s="25">
        <f>IF(Q79=0,0,(R79/Q79))</f>
        <v>0</v>
      </c>
      <c r="U79" s="36">
        <f>B79+E79+H79+K79+N79+Q79</f>
        <v>42000</v>
      </c>
      <c r="V79" s="19">
        <f>C79+F79+I79+L79+O79+R79</f>
        <v>48568</v>
      </c>
      <c r="W79" s="25">
        <f>V79/U79</f>
        <v>1.1563809523809523</v>
      </c>
    </row>
    <row r="80" spans="1:23">
      <c r="A80" s="2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U80" s="27"/>
      <c r="V80" s="27"/>
      <c r="W80" s="27"/>
    </row>
  </sheetData>
  <mergeCells count="85">
    <mergeCell ref="A46:A47"/>
    <mergeCell ref="A31:A32"/>
    <mergeCell ref="A40:A41"/>
    <mergeCell ref="E46:G46"/>
    <mergeCell ref="E24:G24"/>
    <mergeCell ref="E31:G31"/>
    <mergeCell ref="B24:D24"/>
    <mergeCell ref="B31:D31"/>
    <mergeCell ref="B40:D40"/>
    <mergeCell ref="E40:G40"/>
    <mergeCell ref="U10:W10"/>
    <mergeCell ref="Q24:S24"/>
    <mergeCell ref="Q31:S31"/>
    <mergeCell ref="Q40:S40"/>
    <mergeCell ref="Q46:S46"/>
    <mergeCell ref="U13:W13"/>
    <mergeCell ref="U24:W24"/>
    <mergeCell ref="U31:W31"/>
    <mergeCell ref="U40:W40"/>
    <mergeCell ref="U46:W46"/>
    <mergeCell ref="A23:S23"/>
    <mergeCell ref="A30:S30"/>
    <mergeCell ref="B46:D46"/>
    <mergeCell ref="A38:S39"/>
    <mergeCell ref="A44:S45"/>
    <mergeCell ref="K46:M46"/>
    <mergeCell ref="U67:W67"/>
    <mergeCell ref="U77:W77"/>
    <mergeCell ref="H77:J77"/>
    <mergeCell ref="U56:W56"/>
    <mergeCell ref="Q56:S56"/>
    <mergeCell ref="K67:M67"/>
    <mergeCell ref="K77:M77"/>
    <mergeCell ref="N56:P56"/>
    <mergeCell ref="N77:P77"/>
    <mergeCell ref="Q67:S67"/>
    <mergeCell ref="Q77:S77"/>
    <mergeCell ref="A76:S76"/>
    <mergeCell ref="N67:P67"/>
    <mergeCell ref="A72:A73"/>
    <mergeCell ref="A56:A57"/>
    <mergeCell ref="E67:G67"/>
    <mergeCell ref="E56:G56"/>
    <mergeCell ref="A63:A64"/>
    <mergeCell ref="A77:A78"/>
    <mergeCell ref="K56:M56"/>
    <mergeCell ref="H56:J56"/>
    <mergeCell ref="B67:D67"/>
    <mergeCell ref="B77:D77"/>
    <mergeCell ref="H67:J67"/>
    <mergeCell ref="A66:S66"/>
    <mergeCell ref="B56:D56"/>
    <mergeCell ref="A67:A68"/>
    <mergeCell ref="E77:G77"/>
    <mergeCell ref="A13:A14"/>
    <mergeCell ref="Q13:S13"/>
    <mergeCell ref="H13:J13"/>
    <mergeCell ref="A10:S10"/>
    <mergeCell ref="A12:S12"/>
    <mergeCell ref="E13:G13"/>
    <mergeCell ref="B13:D13"/>
    <mergeCell ref="K13:M13"/>
    <mergeCell ref="N13:P13"/>
    <mergeCell ref="N24:P24"/>
    <mergeCell ref="N31:P31"/>
    <mergeCell ref="N51:P51"/>
    <mergeCell ref="Q51:S51"/>
    <mergeCell ref="U51:W51"/>
    <mergeCell ref="A50:S50"/>
    <mergeCell ref="H24:J24"/>
    <mergeCell ref="H31:J31"/>
    <mergeCell ref="H40:J40"/>
    <mergeCell ref="K24:M24"/>
    <mergeCell ref="K31:M31"/>
    <mergeCell ref="K40:M40"/>
    <mergeCell ref="N40:P40"/>
    <mergeCell ref="N46:P46"/>
    <mergeCell ref="H46:J46"/>
    <mergeCell ref="A24:A25"/>
    <mergeCell ref="A55:S55"/>
    <mergeCell ref="A51:A52"/>
    <mergeCell ref="B51:D51"/>
    <mergeCell ref="E51:G51"/>
    <mergeCell ref="H51:J51"/>
    <mergeCell ref="K51:M51"/>
  </mergeCells>
  <pageMargins left="0.51181102362204722" right="0.51181102362204722" top="0.78740157480314965" bottom="0.19685039370078741" header="0.31496062992125984" footer="0.31496062992125984"/>
  <pageSetup paperSize="9" scale="45" orientation="landscape" r:id="rId1"/>
  <headerFooter>
    <oddFooter>&amp;L&amp;14Página 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P75"/>
  <sheetViews>
    <sheetView showGridLines="0" view="pageBreakPreview" topLeftCell="A4" zoomScale="85" zoomScaleSheetLayoutView="85" workbookViewId="0">
      <selection activeCell="H52" sqref="H52"/>
    </sheetView>
  </sheetViews>
  <sheetFormatPr defaultRowHeight="12.75" outlineLevelCol="1"/>
  <cols>
    <col min="1" max="1" width="53.7109375" style="55" customWidth="1"/>
    <col min="2" max="2" width="13.5703125" style="62" customWidth="1" outlineLevel="1"/>
    <col min="3" max="3" width="12" style="58" customWidth="1" outlineLevel="1"/>
    <col min="4" max="4" width="10.140625" style="58" customWidth="1" outlineLevel="1"/>
    <col min="5" max="5" width="13.5703125" style="62" customWidth="1" outlineLevel="1"/>
    <col min="6" max="6" width="12" style="58" customWidth="1" outlineLevel="1"/>
    <col min="7" max="7" width="9.7109375" style="58" customWidth="1" outlineLevel="1"/>
    <col min="8" max="8" width="13.5703125" style="62" customWidth="1" outlineLevel="1"/>
    <col min="9" max="9" width="12" style="58" customWidth="1" outlineLevel="1"/>
    <col min="10" max="10" width="10.28515625" style="58" customWidth="1" outlineLevel="1"/>
    <col min="11" max="11" width="2.28515625" style="58" customWidth="1"/>
    <col min="12" max="12" width="2" style="58" customWidth="1"/>
    <col min="13" max="13" width="13.5703125" style="55" customWidth="1"/>
    <col min="14" max="14" width="12" style="56" customWidth="1"/>
    <col min="15" max="15" width="8.85546875" style="57" customWidth="1"/>
    <col min="16" max="16384" width="9.140625" style="55"/>
  </cols>
  <sheetData>
    <row r="1" spans="1:16">
      <c r="A1" s="51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53"/>
      <c r="M1" s="51"/>
      <c r="N1" s="54"/>
      <c r="O1" s="51"/>
    </row>
    <row r="2" spans="1:16"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53"/>
    </row>
    <row r="3" spans="1:16" ht="12.95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53"/>
    </row>
    <row r="4" spans="1:16">
      <c r="B4" s="307"/>
      <c r="C4" s="307"/>
      <c r="D4" s="307"/>
      <c r="E4" s="307"/>
      <c r="F4" s="307"/>
      <c r="G4" s="307"/>
      <c r="H4" s="307"/>
      <c r="I4" s="307"/>
      <c r="J4" s="307"/>
      <c r="K4" s="307"/>
    </row>
    <row r="5" spans="1:16"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6"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6" ht="15">
      <c r="B7" s="59"/>
      <c r="C7" s="59"/>
      <c r="D7" s="131" t="s">
        <v>77</v>
      </c>
      <c r="E7" s="59"/>
      <c r="F7" s="59"/>
      <c r="G7" s="59"/>
      <c r="H7" s="59"/>
      <c r="I7" s="59"/>
      <c r="J7" s="59"/>
      <c r="K7" s="59"/>
    </row>
    <row r="8" spans="1:16" ht="15.75">
      <c r="A8" s="133"/>
      <c r="B8" s="133"/>
      <c r="C8" s="133"/>
      <c r="D8" s="131" t="s">
        <v>78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6" ht="15.75">
      <c r="A9" s="52"/>
      <c r="B9" s="60"/>
      <c r="C9" s="60"/>
      <c r="D9" s="132" t="s">
        <v>4</v>
      </c>
      <c r="E9" s="60"/>
      <c r="F9" s="60"/>
      <c r="G9" s="60"/>
      <c r="H9" s="60"/>
      <c r="I9" s="60"/>
      <c r="J9" s="60"/>
      <c r="K9" s="60"/>
      <c r="L9" s="60"/>
      <c r="M9" s="52"/>
      <c r="N9" s="139">
        <f>227+6</f>
        <v>233</v>
      </c>
      <c r="O9" s="52"/>
    </row>
    <row r="10" spans="1:16" ht="18" customHeight="1">
      <c r="A10" s="305" t="s">
        <v>86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</row>
    <row r="11" spans="1:16" s="62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4.85" customHeight="1">
      <c r="A12" s="308" t="s">
        <v>8</v>
      </c>
      <c r="B12" s="308"/>
      <c r="C12" s="308"/>
      <c r="D12" s="308"/>
      <c r="E12" s="308"/>
      <c r="F12" s="308"/>
      <c r="G12" s="308"/>
      <c r="H12" s="308"/>
      <c r="I12" s="308"/>
      <c r="J12" s="308"/>
      <c r="K12" s="63"/>
      <c r="L12" s="63"/>
      <c r="M12" s="64"/>
      <c r="N12" s="64"/>
      <c r="O12" s="64"/>
    </row>
    <row r="13" spans="1:16" ht="14.85" customHeight="1">
      <c r="A13" s="296" t="s">
        <v>8</v>
      </c>
      <c r="B13" s="290" t="s">
        <v>57</v>
      </c>
      <c r="C13" s="290"/>
      <c r="D13" s="290"/>
      <c r="E13" s="294" t="s">
        <v>58</v>
      </c>
      <c r="F13" s="282"/>
      <c r="G13" s="283"/>
      <c r="H13" s="290" t="s">
        <v>59</v>
      </c>
      <c r="I13" s="290"/>
      <c r="J13" s="290"/>
      <c r="K13" s="60"/>
      <c r="L13" s="60"/>
      <c r="M13" s="290" t="s">
        <v>12</v>
      </c>
      <c r="N13" s="290"/>
      <c r="O13" s="290"/>
    </row>
    <row r="14" spans="1:16" s="57" customFormat="1">
      <c r="A14" s="296"/>
      <c r="B14" s="66" t="s">
        <v>13</v>
      </c>
      <c r="C14" s="67" t="s">
        <v>14</v>
      </c>
      <c r="D14" s="68" t="s">
        <v>5</v>
      </c>
      <c r="E14" s="66" t="s">
        <v>13</v>
      </c>
      <c r="F14" s="67" t="s">
        <v>14</v>
      </c>
      <c r="G14" s="68" t="s">
        <v>5</v>
      </c>
      <c r="H14" s="66" t="s">
        <v>13</v>
      </c>
      <c r="I14" s="67" t="s">
        <v>14</v>
      </c>
      <c r="J14" s="68" t="s">
        <v>5</v>
      </c>
      <c r="K14" s="69"/>
      <c r="L14" s="69"/>
      <c r="M14" s="66" t="s">
        <v>13</v>
      </c>
      <c r="N14" s="67" t="s">
        <v>14</v>
      </c>
      <c r="O14" s="68" t="s">
        <v>5</v>
      </c>
    </row>
    <row r="15" spans="1:16">
      <c r="A15" s="70" t="s">
        <v>15</v>
      </c>
      <c r="B15" s="71">
        <v>220</v>
      </c>
      <c r="C15" s="72">
        <v>293</v>
      </c>
      <c r="D15" s="73">
        <f t="shared" ref="D15:D20" si="0">C15/B15</f>
        <v>1.3318181818181818</v>
      </c>
      <c r="E15" s="71">
        <v>220</v>
      </c>
      <c r="F15" s="72">
        <v>346</v>
      </c>
      <c r="G15" s="73">
        <f>F15/E15</f>
        <v>1.5727272727272728</v>
      </c>
      <c r="H15" s="71">
        <v>220</v>
      </c>
      <c r="I15" s="74">
        <v>356</v>
      </c>
      <c r="J15" s="73">
        <f t="shared" ref="J15:J20" si="1">I15/H15</f>
        <v>1.6181818181818182</v>
      </c>
      <c r="K15" s="75"/>
      <c r="L15" s="75"/>
      <c r="M15" s="71">
        <f t="shared" ref="M15:M20" si="2">B15+E15+H15</f>
        <v>660</v>
      </c>
      <c r="N15" s="72">
        <f>C15+F15+I15</f>
        <v>995</v>
      </c>
      <c r="O15" s="73">
        <f t="shared" ref="O15:O20" si="3">N15/M15</f>
        <v>1.5075757575757576</v>
      </c>
    </row>
    <row r="16" spans="1:16">
      <c r="A16" s="70" t="s">
        <v>16</v>
      </c>
      <c r="B16" s="71">
        <v>520</v>
      </c>
      <c r="C16" s="72">
        <v>529</v>
      </c>
      <c r="D16" s="73">
        <f t="shared" si="0"/>
        <v>1.0173076923076922</v>
      </c>
      <c r="E16" s="71">
        <v>520</v>
      </c>
      <c r="F16" s="72">
        <v>556</v>
      </c>
      <c r="G16" s="73">
        <f>IF(E16=0,0,(F16/E16))</f>
        <v>1.0692307692307692</v>
      </c>
      <c r="H16" s="71">
        <v>520</v>
      </c>
      <c r="I16" s="74">
        <f>677-44</f>
        <v>633</v>
      </c>
      <c r="J16" s="73">
        <f t="shared" si="1"/>
        <v>1.2173076923076922</v>
      </c>
      <c r="K16" s="75"/>
      <c r="L16" s="75"/>
      <c r="M16" s="71">
        <f t="shared" si="2"/>
        <v>1560</v>
      </c>
      <c r="N16" s="72">
        <f>C16+F16+I16</f>
        <v>1718</v>
      </c>
      <c r="O16" s="73">
        <f t="shared" si="3"/>
        <v>1.1012820512820514</v>
      </c>
    </row>
    <row r="17" spans="1:15">
      <c r="A17" s="70" t="s">
        <v>17</v>
      </c>
      <c r="B17" s="71">
        <v>130</v>
      </c>
      <c r="C17" s="72">
        <v>65</v>
      </c>
      <c r="D17" s="73">
        <f t="shared" si="0"/>
        <v>0.5</v>
      </c>
      <c r="E17" s="71">
        <v>130</v>
      </c>
      <c r="F17" s="72">
        <v>52</v>
      </c>
      <c r="G17" s="73">
        <f>IF(E17=0,0,(F17/E17))</f>
        <v>0.4</v>
      </c>
      <c r="H17" s="71">
        <v>130</v>
      </c>
      <c r="I17" s="74">
        <f>44+76</f>
        <v>120</v>
      </c>
      <c r="J17" s="73">
        <f t="shared" si="1"/>
        <v>0.92307692307692313</v>
      </c>
      <c r="K17" s="75"/>
      <c r="L17" s="75"/>
      <c r="M17" s="71">
        <f t="shared" si="2"/>
        <v>390</v>
      </c>
      <c r="N17" s="72">
        <f>C17+F17+I17</f>
        <v>237</v>
      </c>
      <c r="O17" s="73">
        <f t="shared" si="3"/>
        <v>0.60769230769230764</v>
      </c>
    </row>
    <row r="18" spans="1:15">
      <c r="A18" s="70" t="s">
        <v>18</v>
      </c>
      <c r="B18" s="71">
        <v>218</v>
      </c>
      <c r="C18" s="76">
        <v>199</v>
      </c>
      <c r="D18" s="73">
        <f t="shared" si="0"/>
        <v>0.91284403669724767</v>
      </c>
      <c r="E18" s="71">
        <v>218</v>
      </c>
      <c r="F18" s="76">
        <v>222</v>
      </c>
      <c r="G18" s="73">
        <f>IF(E18=0,0,(F18/E18))</f>
        <v>1.0183486238532109</v>
      </c>
      <c r="H18" s="71">
        <v>218</v>
      </c>
      <c r="I18" s="74">
        <v>233</v>
      </c>
      <c r="J18" s="73">
        <f t="shared" si="1"/>
        <v>1.0688073394495412</v>
      </c>
      <c r="K18" s="75"/>
      <c r="L18" s="75"/>
      <c r="M18" s="71">
        <f t="shared" si="2"/>
        <v>654</v>
      </c>
      <c r="N18" s="72">
        <f>C18+F18+I18</f>
        <v>654</v>
      </c>
      <c r="O18" s="73">
        <f t="shared" si="3"/>
        <v>1</v>
      </c>
    </row>
    <row r="19" spans="1:15">
      <c r="A19" s="111" t="s">
        <v>19</v>
      </c>
      <c r="B19" s="115">
        <v>12</v>
      </c>
      <c r="C19" s="116">
        <v>13</v>
      </c>
      <c r="D19" s="73">
        <f t="shared" si="0"/>
        <v>1.0833333333333333</v>
      </c>
      <c r="E19" s="115">
        <v>12</v>
      </c>
      <c r="F19" s="116">
        <v>12</v>
      </c>
      <c r="G19" s="73">
        <f>IF(E19=0,0,(F19/E19))</f>
        <v>1</v>
      </c>
      <c r="H19" s="115">
        <v>12</v>
      </c>
      <c r="I19" s="117">
        <v>8</v>
      </c>
      <c r="J19" s="73">
        <f t="shared" si="1"/>
        <v>0.66666666666666663</v>
      </c>
      <c r="K19" s="75"/>
      <c r="L19" s="75"/>
      <c r="M19" s="71">
        <f t="shared" si="2"/>
        <v>36</v>
      </c>
      <c r="N19" s="72">
        <f>C19+F19+I19</f>
        <v>33</v>
      </c>
      <c r="O19" s="73">
        <f t="shared" si="3"/>
        <v>0.91666666666666663</v>
      </c>
    </row>
    <row r="20" spans="1:15" s="144" customFormat="1" ht="22.5" customHeight="1">
      <c r="A20" s="140" t="s">
        <v>6</v>
      </c>
      <c r="B20" s="118">
        <f>SUM(B15:B19)</f>
        <v>1100</v>
      </c>
      <c r="C20" s="141">
        <f>SUM(C15:C19)</f>
        <v>1099</v>
      </c>
      <c r="D20" s="119">
        <f t="shared" si="0"/>
        <v>0.99909090909090914</v>
      </c>
      <c r="E20" s="118">
        <f>SUM(E15:E19)</f>
        <v>1100</v>
      </c>
      <c r="F20" s="141">
        <f>SUM(F15:F19)</f>
        <v>1188</v>
      </c>
      <c r="G20" s="119">
        <f>IF(E20=0,0,(F20/E20))</f>
        <v>1.08</v>
      </c>
      <c r="H20" s="118">
        <f>SUM(H15:H19)</f>
        <v>1100</v>
      </c>
      <c r="I20" s="141">
        <f>SUM(I15:I19)</f>
        <v>1350</v>
      </c>
      <c r="J20" s="119">
        <f t="shared" si="1"/>
        <v>1.2272727272727273</v>
      </c>
      <c r="K20" s="142"/>
      <c r="L20" s="142"/>
      <c r="M20" s="71">
        <f t="shared" si="2"/>
        <v>3300</v>
      </c>
      <c r="N20" s="143">
        <f>SUM(N15:N19)</f>
        <v>3637</v>
      </c>
      <c r="O20" s="79">
        <f t="shared" si="3"/>
        <v>1.1021212121212121</v>
      </c>
    </row>
    <row r="21" spans="1:15" ht="12.75" hidden="1" customHeight="1">
      <c r="A21" s="61"/>
      <c r="B21" s="81"/>
      <c r="C21" s="82"/>
      <c r="D21" s="82"/>
      <c r="E21" s="81"/>
      <c r="F21" s="82"/>
      <c r="G21" s="82"/>
      <c r="H21" s="81"/>
      <c r="I21" s="82"/>
      <c r="J21" s="82"/>
      <c r="K21" s="82"/>
      <c r="L21" s="82"/>
      <c r="M21" s="83"/>
      <c r="N21" s="84"/>
      <c r="O21" s="85"/>
    </row>
    <row r="22" spans="1:15">
      <c r="A22" s="61"/>
      <c r="B22" s="83"/>
      <c r="C22" s="86"/>
      <c r="D22" s="86"/>
      <c r="E22" s="83"/>
      <c r="F22" s="86"/>
      <c r="G22" s="86"/>
      <c r="H22" s="83"/>
      <c r="I22" s="86"/>
      <c r="J22" s="86"/>
      <c r="K22" s="82"/>
      <c r="L22" s="82"/>
      <c r="M22" s="83"/>
      <c r="N22" s="84"/>
      <c r="O22" s="85"/>
    </row>
    <row r="23" spans="1:15">
      <c r="A23" s="301" t="s">
        <v>20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</row>
    <row r="24" spans="1:15">
      <c r="A24" s="296" t="s">
        <v>21</v>
      </c>
      <c r="B24" s="290" t="s">
        <v>57</v>
      </c>
      <c r="C24" s="290"/>
      <c r="D24" s="290"/>
      <c r="E24" s="294" t="s">
        <v>58</v>
      </c>
      <c r="F24" s="282"/>
      <c r="G24" s="283"/>
      <c r="H24" s="290" t="s">
        <v>59</v>
      </c>
      <c r="I24" s="290"/>
      <c r="J24" s="290"/>
      <c r="K24" s="60"/>
      <c r="L24" s="60"/>
      <c r="M24" s="290" t="str">
        <f>M13</f>
        <v xml:space="preserve">Acumulado </v>
      </c>
      <c r="N24" s="290"/>
      <c r="O24" s="290"/>
    </row>
    <row r="25" spans="1:15" s="57" customFormat="1">
      <c r="A25" s="296"/>
      <c r="B25" s="66" t="s">
        <v>13</v>
      </c>
      <c r="C25" s="87" t="s">
        <v>14</v>
      </c>
      <c r="D25" s="68" t="s">
        <v>5</v>
      </c>
      <c r="E25" s="66" t="s">
        <v>13</v>
      </c>
      <c r="F25" s="87" t="s">
        <v>14</v>
      </c>
      <c r="G25" s="68" t="s">
        <v>5</v>
      </c>
      <c r="H25" s="66" t="s">
        <v>13</v>
      </c>
      <c r="I25" s="87" t="s">
        <v>14</v>
      </c>
      <c r="J25" s="68" t="s">
        <v>5</v>
      </c>
      <c r="K25" s="69"/>
      <c r="L25" s="69"/>
      <c r="M25" s="66" t="s">
        <v>13</v>
      </c>
      <c r="N25" s="87" t="s">
        <v>14</v>
      </c>
      <c r="O25" s="68" t="s">
        <v>5</v>
      </c>
    </row>
    <row r="26" spans="1:15" s="57" customFormat="1">
      <c r="A26" s="88" t="s">
        <v>22</v>
      </c>
      <c r="B26" s="66">
        <v>100</v>
      </c>
      <c r="C26" s="87">
        <v>131</v>
      </c>
      <c r="D26" s="89">
        <f>C26/B26</f>
        <v>1.31</v>
      </c>
      <c r="E26" s="66">
        <v>100</v>
      </c>
      <c r="F26" s="124">
        <v>129</v>
      </c>
      <c r="G26" s="89">
        <f>F26/E26</f>
        <v>1.29</v>
      </c>
      <c r="H26" s="66">
        <v>100</v>
      </c>
      <c r="I26" s="87">
        <v>90</v>
      </c>
      <c r="J26" s="89">
        <f>I26/H26</f>
        <v>0.9</v>
      </c>
      <c r="K26" s="69"/>
      <c r="L26" s="69"/>
      <c r="M26" s="66">
        <f>B26+E26+H26</f>
        <v>300</v>
      </c>
      <c r="N26" s="87">
        <f>C26+F26+I26</f>
        <v>350</v>
      </c>
      <c r="O26" s="89">
        <f>N26/M26</f>
        <v>1.1666666666666667</v>
      </c>
    </row>
    <row r="27" spans="1:15" s="57" customFormat="1">
      <c r="A27" s="90" t="s">
        <v>23</v>
      </c>
      <c r="B27" s="66">
        <v>100</v>
      </c>
      <c r="C27" s="87">
        <v>86</v>
      </c>
      <c r="D27" s="89">
        <f>C27/B27</f>
        <v>0.86</v>
      </c>
      <c r="E27" s="66">
        <v>100</v>
      </c>
      <c r="F27" s="124">
        <v>105</v>
      </c>
      <c r="G27" s="89">
        <f>F27/E27</f>
        <v>1.05</v>
      </c>
      <c r="H27" s="66">
        <v>100</v>
      </c>
      <c r="I27" s="87">
        <v>104</v>
      </c>
      <c r="J27" s="89">
        <f>I27/H27</f>
        <v>1.04</v>
      </c>
      <c r="K27" s="69"/>
      <c r="L27" s="69"/>
      <c r="M27" s="66">
        <f>B27+E27+H27</f>
        <v>300</v>
      </c>
      <c r="N27" s="87">
        <f>C27+F27+I27</f>
        <v>295</v>
      </c>
      <c r="O27" s="89">
        <f>N27/M27</f>
        <v>0.98333333333333328</v>
      </c>
    </row>
    <row r="28" spans="1:15">
      <c r="A28" s="77" t="s">
        <v>6</v>
      </c>
      <c r="B28" s="66">
        <f>SUM(B26:B27)</f>
        <v>200</v>
      </c>
      <c r="C28" s="78">
        <f>SUM(C26:C27)</f>
        <v>217</v>
      </c>
      <c r="D28" s="89">
        <f>C28/B28</f>
        <v>1.085</v>
      </c>
      <c r="E28" s="66">
        <f>SUM(E26:E27)</f>
        <v>200</v>
      </c>
      <c r="F28" s="78">
        <f>SUM(F26:F27)</f>
        <v>234</v>
      </c>
      <c r="G28" s="89">
        <f>F28/E28</f>
        <v>1.17</v>
      </c>
      <c r="H28" s="66">
        <f>SUM(H26:H27)</f>
        <v>200</v>
      </c>
      <c r="I28" s="78">
        <f>SUM(I26:I27)</f>
        <v>194</v>
      </c>
      <c r="J28" s="89">
        <f>I28/H28</f>
        <v>0.97</v>
      </c>
      <c r="K28" s="75"/>
      <c r="L28" s="75"/>
      <c r="M28" s="66">
        <f>SUM(M26:M27)</f>
        <v>600</v>
      </c>
      <c r="N28" s="78">
        <f>SUM(N26:N27)</f>
        <v>645</v>
      </c>
      <c r="O28" s="89">
        <f>N28/M28</f>
        <v>1.075</v>
      </c>
    </row>
    <row r="29" spans="1:15">
      <c r="A29" s="91"/>
      <c r="B29" s="92"/>
      <c r="C29" s="92"/>
      <c r="D29" s="93"/>
      <c r="E29" s="92"/>
      <c r="F29" s="92"/>
      <c r="G29" s="93"/>
      <c r="H29" s="92"/>
      <c r="I29" s="92"/>
      <c r="J29" s="92"/>
      <c r="K29" s="82"/>
      <c r="L29" s="82"/>
      <c r="M29" s="94"/>
      <c r="N29" s="95"/>
      <c r="O29" s="94"/>
    </row>
    <row r="30" spans="1:15">
      <c r="A30" s="304" t="s">
        <v>24</v>
      </c>
      <c r="B30" s="304"/>
      <c r="C30" s="304"/>
      <c r="D30" s="304"/>
      <c r="E30" s="304"/>
      <c r="F30" s="304"/>
      <c r="G30" s="304"/>
      <c r="H30" s="304"/>
      <c r="I30" s="304"/>
      <c r="J30" s="304"/>
      <c r="K30" s="96"/>
      <c r="L30" s="96"/>
      <c r="M30" s="96"/>
      <c r="N30" s="96"/>
      <c r="O30" s="96"/>
    </row>
    <row r="31" spans="1:15">
      <c r="A31" s="296" t="s">
        <v>25</v>
      </c>
      <c r="B31" s="290" t="s">
        <v>57</v>
      </c>
      <c r="C31" s="290"/>
      <c r="D31" s="290"/>
      <c r="E31" s="294" t="s">
        <v>58</v>
      </c>
      <c r="F31" s="282"/>
      <c r="G31" s="283"/>
      <c r="H31" s="290" t="s">
        <v>59</v>
      </c>
      <c r="I31" s="290"/>
      <c r="J31" s="290"/>
      <c r="K31" s="60"/>
      <c r="L31" s="60"/>
      <c r="M31" s="290" t="str">
        <f>M13</f>
        <v xml:space="preserve">Acumulado </v>
      </c>
      <c r="N31" s="290"/>
      <c r="O31" s="290"/>
    </row>
    <row r="32" spans="1:15" s="57" customFormat="1">
      <c r="A32" s="296"/>
      <c r="B32" s="97" t="s">
        <v>13</v>
      </c>
      <c r="C32" s="87" t="s">
        <v>14</v>
      </c>
      <c r="D32" s="98" t="s">
        <v>5</v>
      </c>
      <c r="E32" s="66" t="s">
        <v>13</v>
      </c>
      <c r="F32" s="87" t="s">
        <v>14</v>
      </c>
      <c r="G32" s="98" t="s">
        <v>5</v>
      </c>
      <c r="H32" s="66" t="s">
        <v>13</v>
      </c>
      <c r="I32" s="87" t="s">
        <v>14</v>
      </c>
      <c r="J32" s="98" t="s">
        <v>5</v>
      </c>
      <c r="K32" s="69"/>
      <c r="L32" s="69"/>
      <c r="M32" s="66" t="s">
        <v>13</v>
      </c>
      <c r="N32" s="87" t="s">
        <v>14</v>
      </c>
      <c r="O32" s="98" t="s">
        <v>5</v>
      </c>
    </row>
    <row r="33" spans="1:15">
      <c r="A33" s="70" t="s">
        <v>26</v>
      </c>
      <c r="B33" s="71">
        <v>11000</v>
      </c>
      <c r="C33" s="99" t="e">
        <f>#REF!</f>
        <v>#REF!</v>
      </c>
      <c r="D33" s="79" t="e">
        <f>C33/B33</f>
        <v>#REF!</v>
      </c>
      <c r="E33" s="71">
        <v>11000</v>
      </c>
      <c r="F33" s="100">
        <v>11094</v>
      </c>
      <c r="G33" s="79">
        <f>F33/E33</f>
        <v>1.0085454545454546</v>
      </c>
      <c r="H33" s="71">
        <v>11000</v>
      </c>
      <c r="I33" s="99">
        <v>7377</v>
      </c>
      <c r="J33" s="79">
        <f>I33/H33</f>
        <v>0.67063636363636359</v>
      </c>
      <c r="K33" s="75"/>
      <c r="L33" s="75"/>
      <c r="M33" s="71">
        <f t="shared" ref="M33:N36" si="4">B33+E33+H33</f>
        <v>33000</v>
      </c>
      <c r="N33" s="99" t="e">
        <f t="shared" si="4"/>
        <v>#REF!</v>
      </c>
      <c r="O33" s="79" t="e">
        <f>N33/M33</f>
        <v>#REF!</v>
      </c>
    </row>
    <row r="34" spans="1:15">
      <c r="A34" s="70" t="s">
        <v>27</v>
      </c>
      <c r="B34" s="71">
        <v>6670</v>
      </c>
      <c r="C34" s="99" t="e">
        <f>#REF!</f>
        <v>#REF!</v>
      </c>
      <c r="D34" s="79" t="e">
        <f>C34/B34</f>
        <v>#REF!</v>
      </c>
      <c r="E34" s="71">
        <v>6670</v>
      </c>
      <c r="F34" s="100" t="e">
        <f>#REF!</f>
        <v>#REF!</v>
      </c>
      <c r="G34" s="79" t="e">
        <f>F34/E34</f>
        <v>#REF!</v>
      </c>
      <c r="H34" s="71">
        <v>6670</v>
      </c>
      <c r="I34" s="99">
        <v>6522</v>
      </c>
      <c r="J34" s="79">
        <f>I34/H34</f>
        <v>0.97781109445277359</v>
      </c>
      <c r="K34" s="75"/>
      <c r="L34" s="75"/>
      <c r="M34" s="71">
        <f t="shared" si="4"/>
        <v>20010</v>
      </c>
      <c r="N34" s="99" t="e">
        <f t="shared" si="4"/>
        <v>#REF!</v>
      </c>
      <c r="O34" s="79" t="e">
        <f>N34/M34</f>
        <v>#REF!</v>
      </c>
    </row>
    <row r="35" spans="1:15">
      <c r="A35" s="70" t="s">
        <v>28</v>
      </c>
      <c r="B35" s="71">
        <v>3000</v>
      </c>
      <c r="C35" s="99">
        <v>3147</v>
      </c>
      <c r="D35" s="79">
        <f>C35/B35</f>
        <v>1.0489999999999999</v>
      </c>
      <c r="E35" s="71">
        <v>3000</v>
      </c>
      <c r="F35" s="100">
        <v>3360</v>
      </c>
      <c r="G35" s="79">
        <f>F35/E35</f>
        <v>1.1200000000000001</v>
      </c>
      <c r="H35" s="71">
        <v>3000</v>
      </c>
      <c r="I35" s="99">
        <f>3446-147</f>
        <v>3299</v>
      </c>
      <c r="J35" s="79">
        <f>I35/H35</f>
        <v>1.0996666666666666</v>
      </c>
      <c r="K35" s="75"/>
      <c r="L35" s="75"/>
      <c r="M35" s="71">
        <f t="shared" si="4"/>
        <v>9000</v>
      </c>
      <c r="N35" s="99">
        <f t="shared" si="4"/>
        <v>9806</v>
      </c>
      <c r="O35" s="79">
        <f>N35/M35</f>
        <v>1.0895555555555556</v>
      </c>
    </row>
    <row r="36" spans="1:15">
      <c r="A36" s="101" t="s">
        <v>29</v>
      </c>
      <c r="B36" s="71">
        <v>200</v>
      </c>
      <c r="C36" s="99">
        <v>241</v>
      </c>
      <c r="D36" s="79">
        <f>C36/B36</f>
        <v>1.2050000000000001</v>
      </c>
      <c r="E36" s="71">
        <v>200</v>
      </c>
      <c r="F36" s="100">
        <v>88</v>
      </c>
      <c r="G36" s="79">
        <f>F36/E36</f>
        <v>0.44</v>
      </c>
      <c r="H36" s="71">
        <v>200</v>
      </c>
      <c r="I36" s="99">
        <v>231</v>
      </c>
      <c r="J36" s="79">
        <f>I36/H36</f>
        <v>1.155</v>
      </c>
      <c r="K36" s="75"/>
      <c r="L36" s="75"/>
      <c r="M36" s="71">
        <f t="shared" si="4"/>
        <v>600</v>
      </c>
      <c r="N36" s="99">
        <f t="shared" si="4"/>
        <v>560</v>
      </c>
      <c r="O36" s="79">
        <f>N36/M36</f>
        <v>0.93333333333333335</v>
      </c>
    </row>
    <row r="37" spans="1:15">
      <c r="A37" s="70"/>
      <c r="B37" s="102">
        <f>SUM(B33:B36)</f>
        <v>20870</v>
      </c>
      <c r="C37" s="80" t="e">
        <f>SUM(C33:C36)</f>
        <v>#REF!</v>
      </c>
      <c r="D37" s="79" t="e">
        <f>C37/B37</f>
        <v>#REF!</v>
      </c>
      <c r="E37" s="103">
        <f>SUM(E33:E36)</f>
        <v>20870</v>
      </c>
      <c r="F37" s="78" t="e">
        <f>SUM(F33:F36)</f>
        <v>#REF!</v>
      </c>
      <c r="G37" s="79" t="e">
        <f>F37/E37</f>
        <v>#REF!</v>
      </c>
      <c r="H37" s="104">
        <f>SUM(H33:H36)</f>
        <v>20870</v>
      </c>
      <c r="I37" s="78">
        <f>SUM(I33:I36)</f>
        <v>17429</v>
      </c>
      <c r="J37" s="79">
        <f>I37/H37</f>
        <v>0.8351221849544801</v>
      </c>
      <c r="K37" s="75"/>
      <c r="L37" s="75"/>
      <c r="M37" s="71">
        <f>B37+E37+H37</f>
        <v>62610</v>
      </c>
      <c r="N37" s="78" t="e">
        <f>SUM(N33:N36)</f>
        <v>#REF!</v>
      </c>
      <c r="O37" s="79" t="e">
        <f>N37/M37</f>
        <v>#REF!</v>
      </c>
    </row>
    <row r="38" spans="1:15">
      <c r="A38" s="105" t="s">
        <v>30</v>
      </c>
      <c r="B38" s="91"/>
      <c r="C38" s="92"/>
      <c r="D38" s="92"/>
      <c r="E38" s="93"/>
      <c r="F38" s="92"/>
      <c r="G38" s="92"/>
      <c r="H38" s="93"/>
      <c r="I38" s="92"/>
      <c r="J38" s="92"/>
      <c r="K38" s="82"/>
      <c r="L38" s="82"/>
      <c r="M38" s="94"/>
      <c r="N38" s="95"/>
      <c r="O38" s="94"/>
    </row>
    <row r="39" spans="1:15">
      <c r="A39" s="295" t="s">
        <v>31</v>
      </c>
      <c r="B39" s="295"/>
      <c r="C39" s="295"/>
      <c r="D39" s="295"/>
      <c r="E39" s="295"/>
      <c r="F39" s="295"/>
      <c r="G39" s="295"/>
      <c r="H39" s="295"/>
      <c r="I39" s="295"/>
      <c r="J39" s="295"/>
      <c r="K39" s="64"/>
      <c r="L39" s="64"/>
      <c r="M39" s="64"/>
      <c r="N39" s="64"/>
      <c r="O39" s="64"/>
    </row>
    <row r="40" spans="1:15">
      <c r="A40" s="296" t="s">
        <v>32</v>
      </c>
      <c r="B40" s="290" t="s">
        <v>57</v>
      </c>
      <c r="C40" s="290"/>
      <c r="D40" s="290"/>
      <c r="E40" s="294" t="s">
        <v>58</v>
      </c>
      <c r="F40" s="282"/>
      <c r="G40" s="283"/>
      <c r="H40" s="290" t="s">
        <v>59</v>
      </c>
      <c r="I40" s="290"/>
      <c r="J40" s="290"/>
      <c r="K40" s="60"/>
      <c r="L40" s="60"/>
      <c r="M40" s="290" t="str">
        <f>M24</f>
        <v xml:space="preserve">Acumulado </v>
      </c>
      <c r="N40" s="290"/>
      <c r="O40" s="290"/>
    </row>
    <row r="41" spans="1:15" s="57" customFormat="1">
      <c r="A41" s="296"/>
      <c r="B41" s="66" t="s">
        <v>13</v>
      </c>
      <c r="C41" s="87" t="s">
        <v>14</v>
      </c>
      <c r="D41" s="68" t="s">
        <v>5</v>
      </c>
      <c r="E41" s="66" t="s">
        <v>13</v>
      </c>
      <c r="F41" s="87" t="s">
        <v>14</v>
      </c>
      <c r="G41" s="68" t="s">
        <v>5</v>
      </c>
      <c r="H41" s="66" t="s">
        <v>13</v>
      </c>
      <c r="I41" s="87" t="s">
        <v>14</v>
      </c>
      <c r="J41" s="68" t="s">
        <v>5</v>
      </c>
      <c r="K41" s="69"/>
      <c r="L41" s="69"/>
      <c r="M41" s="66" t="s">
        <v>13</v>
      </c>
      <c r="N41" s="87" t="s">
        <v>14</v>
      </c>
      <c r="O41" s="68" t="s">
        <v>5</v>
      </c>
    </row>
    <row r="42" spans="1:15">
      <c r="A42" s="70" t="s">
        <v>33</v>
      </c>
      <c r="B42" s="104">
        <v>1800</v>
      </c>
      <c r="C42" s="106">
        <v>1395</v>
      </c>
      <c r="D42" s="89">
        <f>IF(B42=0,0,(C42/B42))</f>
        <v>0.77500000000000002</v>
      </c>
      <c r="E42" s="104">
        <v>1800</v>
      </c>
      <c r="F42" s="125">
        <v>1354</v>
      </c>
      <c r="G42" s="89">
        <f>IF(E42=0,0,(F42/E42))</f>
        <v>0.75222222222222224</v>
      </c>
      <c r="H42" s="104">
        <v>1800</v>
      </c>
      <c r="I42" s="106">
        <v>1587</v>
      </c>
      <c r="J42" s="89">
        <f>IF(H42=0,0,(I42/H42))</f>
        <v>0.88166666666666671</v>
      </c>
      <c r="K42" s="75"/>
      <c r="L42" s="75"/>
      <c r="M42" s="104">
        <f>B42+E42+H42</f>
        <v>5400</v>
      </c>
      <c r="N42" s="106">
        <f>C42+F42+I42</f>
        <v>4336</v>
      </c>
      <c r="O42" s="89">
        <f>N42/M42</f>
        <v>0.80296296296296299</v>
      </c>
    </row>
    <row r="43" spans="1:15">
      <c r="A43" s="91"/>
      <c r="B43" s="93"/>
      <c r="C43" s="92"/>
      <c r="D43" s="92"/>
      <c r="E43" s="93"/>
      <c r="F43" s="92"/>
      <c r="G43" s="92"/>
      <c r="H43" s="93"/>
      <c r="I43" s="92"/>
      <c r="J43" s="92"/>
      <c r="K43" s="82"/>
      <c r="L43" s="82"/>
      <c r="M43" s="94"/>
      <c r="N43" s="95"/>
      <c r="O43" s="94"/>
    </row>
    <row r="44" spans="1:15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64"/>
      <c r="L44" s="64"/>
      <c r="M44" s="64"/>
      <c r="N44" s="64"/>
      <c r="O44" s="64"/>
    </row>
    <row r="45" spans="1:15">
      <c r="A45" s="301" t="s">
        <v>34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</row>
    <row r="46" spans="1:15">
      <c r="A46" s="296" t="s">
        <v>34</v>
      </c>
      <c r="B46" s="290" t="s">
        <v>57</v>
      </c>
      <c r="C46" s="290"/>
      <c r="D46" s="290"/>
      <c r="E46" s="294" t="s">
        <v>58</v>
      </c>
      <c r="F46" s="282"/>
      <c r="G46" s="283"/>
      <c r="H46" s="290" t="s">
        <v>59</v>
      </c>
      <c r="I46" s="290"/>
      <c r="J46" s="290"/>
      <c r="K46" s="60"/>
      <c r="L46" s="60"/>
      <c r="M46" s="290" t="str">
        <f>M13</f>
        <v xml:space="preserve">Acumulado </v>
      </c>
      <c r="N46" s="290"/>
      <c r="O46" s="290"/>
    </row>
    <row r="47" spans="1:15" s="57" customFormat="1">
      <c r="A47" s="296"/>
      <c r="B47" s="66" t="s">
        <v>13</v>
      </c>
      <c r="C47" s="107" t="s">
        <v>14</v>
      </c>
      <c r="D47" s="79" t="s">
        <v>5</v>
      </c>
      <c r="E47" s="66" t="s">
        <v>13</v>
      </c>
      <c r="F47" s="107" t="s">
        <v>14</v>
      </c>
      <c r="G47" s="79" t="s">
        <v>5</v>
      </c>
      <c r="H47" s="66" t="s">
        <v>13</v>
      </c>
      <c r="I47" s="107" t="s">
        <v>14</v>
      </c>
      <c r="J47" s="79" t="s">
        <v>5</v>
      </c>
      <c r="K47" s="69"/>
      <c r="L47" s="69"/>
      <c r="M47" s="66" t="s">
        <v>13</v>
      </c>
      <c r="N47" s="107" t="s">
        <v>14</v>
      </c>
      <c r="O47" s="79" t="s">
        <v>5</v>
      </c>
    </row>
    <row r="48" spans="1:15">
      <c r="A48" s="70" t="s">
        <v>35</v>
      </c>
      <c r="B48" s="104">
        <v>1300</v>
      </c>
      <c r="C48" s="78">
        <v>1589</v>
      </c>
      <c r="D48" s="108">
        <f>IF(B48=0,0,(C48/B48))</f>
        <v>1.2223076923076923</v>
      </c>
      <c r="E48" s="104">
        <v>1300</v>
      </c>
      <c r="F48" s="126">
        <v>1615</v>
      </c>
      <c r="G48" s="108">
        <f>IF(E48=0,0,(F48/E48))</f>
        <v>1.2423076923076923</v>
      </c>
      <c r="H48" s="104">
        <v>1300</v>
      </c>
      <c r="I48" s="78">
        <v>1741</v>
      </c>
      <c r="J48" s="108">
        <f>IF(H48=0,0,(I48/H48))</f>
        <v>1.3392307692307692</v>
      </c>
      <c r="K48" s="75"/>
      <c r="L48" s="75"/>
      <c r="M48" s="104">
        <f>B48+E48+H48</f>
        <v>3900</v>
      </c>
      <c r="N48" s="78">
        <f>C48+F48+I48</f>
        <v>4945</v>
      </c>
      <c r="O48" s="108">
        <f>N48/M48</f>
        <v>1.2679487179487179</v>
      </c>
    </row>
    <row r="49" spans="1:15">
      <c r="A49" s="91"/>
      <c r="B49" s="93"/>
      <c r="C49" s="92"/>
      <c r="D49" s="92"/>
      <c r="E49" s="93"/>
      <c r="F49" s="92"/>
      <c r="G49" s="92"/>
      <c r="H49" s="93"/>
      <c r="I49" s="92"/>
      <c r="J49" s="92"/>
      <c r="K49" s="82"/>
      <c r="L49" s="82"/>
      <c r="M49" s="94"/>
      <c r="N49" s="95"/>
      <c r="O49" s="94"/>
    </row>
    <row r="50" spans="1:15">
      <c r="A50" s="295" t="s">
        <v>36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64"/>
      <c r="L50" s="64"/>
      <c r="M50" s="64"/>
      <c r="N50" s="64"/>
      <c r="O50" s="64"/>
    </row>
    <row r="51" spans="1:15">
      <c r="A51" s="296" t="s">
        <v>37</v>
      </c>
      <c r="B51" s="294" t="s">
        <v>57</v>
      </c>
      <c r="C51" s="282"/>
      <c r="D51" s="297"/>
      <c r="E51" s="281" t="s">
        <v>58</v>
      </c>
      <c r="F51" s="282"/>
      <c r="G51" s="283"/>
      <c r="H51" s="294" t="s">
        <v>59</v>
      </c>
      <c r="I51" s="282"/>
      <c r="J51" s="283"/>
      <c r="K51" s="60"/>
      <c r="L51" s="60"/>
      <c r="M51" s="290" t="str">
        <f>M46</f>
        <v xml:space="preserve">Acumulado </v>
      </c>
      <c r="N51" s="290"/>
      <c r="O51" s="290"/>
    </row>
    <row r="52" spans="1:15" s="57" customFormat="1">
      <c r="A52" s="296"/>
      <c r="B52" s="66" t="s">
        <v>13</v>
      </c>
      <c r="C52" s="121" t="s">
        <v>14</v>
      </c>
      <c r="D52" s="68" t="s">
        <v>5</v>
      </c>
      <c r="E52" s="66" t="s">
        <v>13</v>
      </c>
      <c r="F52" s="120" t="s">
        <v>14</v>
      </c>
      <c r="G52" s="68" t="s">
        <v>5</v>
      </c>
      <c r="H52" s="66" t="s">
        <v>13</v>
      </c>
      <c r="I52" s="67" t="s">
        <v>14</v>
      </c>
      <c r="J52" s="98" t="s">
        <v>5</v>
      </c>
      <c r="K52" s="69"/>
      <c r="L52" s="69"/>
      <c r="M52" s="66" t="s">
        <v>13</v>
      </c>
      <c r="N52" s="87" t="s">
        <v>14</v>
      </c>
      <c r="O52" s="68" t="s">
        <v>5</v>
      </c>
    </row>
    <row r="53" spans="1:15" s="62" customFormat="1">
      <c r="A53" s="129" t="s">
        <v>38</v>
      </c>
      <c r="B53" s="287">
        <v>250</v>
      </c>
      <c r="C53" s="291">
        <v>217</v>
      </c>
      <c r="D53" s="278">
        <f>IF(B53=0,0,(C53/B53))</f>
        <v>0.86799999999999999</v>
      </c>
      <c r="E53" s="287">
        <v>250</v>
      </c>
      <c r="F53" s="284">
        <v>289</v>
      </c>
      <c r="G53" s="278">
        <f>IF(E53=0,0,(F53/E53))</f>
        <v>1.1559999999999999</v>
      </c>
      <c r="H53" s="287">
        <v>250</v>
      </c>
      <c r="I53" s="298">
        <v>147</v>
      </c>
      <c r="J53" s="278">
        <f>IF(I53=0,0,(I53/H53))</f>
        <v>0.58799999999999997</v>
      </c>
      <c r="K53" s="82"/>
      <c r="L53" s="82"/>
      <c r="M53" s="272">
        <f>B53+E53+H53</f>
        <v>750</v>
      </c>
      <c r="N53" s="275">
        <f>C53+F53+I53</f>
        <v>653</v>
      </c>
      <c r="O53" s="278">
        <f>IF(M53=0,0,(N53/M53))</f>
        <v>0.8706666666666667</v>
      </c>
    </row>
    <row r="54" spans="1:15" s="62" customFormat="1" ht="12.75" hidden="1" customHeight="1">
      <c r="A54" s="122" t="s">
        <v>40</v>
      </c>
      <c r="B54" s="288"/>
      <c r="C54" s="292"/>
      <c r="D54" s="279"/>
      <c r="E54" s="288"/>
      <c r="F54" s="285"/>
      <c r="G54" s="279"/>
      <c r="H54" s="288"/>
      <c r="I54" s="299"/>
      <c r="J54" s="279"/>
      <c r="K54" s="82"/>
      <c r="L54" s="82"/>
      <c r="M54" s="273"/>
      <c r="N54" s="276"/>
      <c r="O54" s="279"/>
    </row>
    <row r="55" spans="1:15" ht="12.75" hidden="1" customHeight="1">
      <c r="A55" s="123" t="s">
        <v>41</v>
      </c>
      <c r="B55" s="288"/>
      <c r="C55" s="292"/>
      <c r="D55" s="279"/>
      <c r="E55" s="288"/>
      <c r="F55" s="285"/>
      <c r="G55" s="279"/>
      <c r="H55" s="288"/>
      <c r="I55" s="299"/>
      <c r="J55" s="279"/>
      <c r="K55" s="75"/>
      <c r="L55" s="75"/>
      <c r="M55" s="273"/>
      <c r="N55" s="276"/>
      <c r="O55" s="279"/>
    </row>
    <row r="56" spans="1:15">
      <c r="A56" s="123" t="s">
        <v>39</v>
      </c>
      <c r="B56" s="289"/>
      <c r="C56" s="293"/>
      <c r="D56" s="280"/>
      <c r="E56" s="289"/>
      <c r="F56" s="286"/>
      <c r="G56" s="280"/>
      <c r="H56" s="289"/>
      <c r="I56" s="299"/>
      <c r="J56" s="280"/>
      <c r="K56" s="81"/>
      <c r="L56" s="81"/>
      <c r="M56" s="274"/>
      <c r="N56" s="277"/>
      <c r="O56" s="280"/>
    </row>
    <row r="57" spans="1:15" hidden="1">
      <c r="A57" s="301" t="s">
        <v>42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</row>
    <row r="58" spans="1:15" ht="12.75" hidden="1" customHeight="1">
      <c r="A58" s="302" t="s">
        <v>43</v>
      </c>
      <c r="B58" s="290" t="s">
        <v>44</v>
      </c>
      <c r="C58" s="290"/>
      <c r="D58" s="290"/>
      <c r="E58" s="290" t="s">
        <v>45</v>
      </c>
      <c r="F58" s="290"/>
      <c r="G58" s="290"/>
      <c r="H58" s="290" t="s">
        <v>46</v>
      </c>
      <c r="I58" s="290"/>
      <c r="J58" s="290"/>
      <c r="K58" s="60"/>
      <c r="L58" s="60"/>
      <c r="M58" s="290" t="str">
        <f>M51</f>
        <v xml:space="preserve">Acumulado </v>
      </c>
      <c r="N58" s="290"/>
      <c r="O58" s="290"/>
    </row>
    <row r="59" spans="1:15" s="57" customFormat="1" hidden="1">
      <c r="A59" s="302"/>
      <c r="B59" s="66" t="s">
        <v>13</v>
      </c>
      <c r="C59" s="67" t="s">
        <v>14</v>
      </c>
      <c r="D59" s="68" t="s">
        <v>5</v>
      </c>
      <c r="E59" s="66" t="s">
        <v>13</v>
      </c>
      <c r="F59" s="67" t="s">
        <v>14</v>
      </c>
      <c r="G59" s="68" t="s">
        <v>5</v>
      </c>
      <c r="H59" s="66" t="s">
        <v>13</v>
      </c>
      <c r="I59" s="67" t="s">
        <v>14</v>
      </c>
      <c r="J59" s="68" t="s">
        <v>5</v>
      </c>
      <c r="K59" s="69"/>
      <c r="L59" s="69"/>
      <c r="M59" s="66" t="s">
        <v>13</v>
      </c>
      <c r="N59" s="87" t="s">
        <v>14</v>
      </c>
      <c r="O59" s="68" t="s">
        <v>5</v>
      </c>
    </row>
    <row r="60" spans="1:15" hidden="1">
      <c r="A60" s="111" t="s">
        <v>47</v>
      </c>
      <c r="B60" s="66">
        <v>8</v>
      </c>
      <c r="C60" s="109">
        <v>0</v>
      </c>
      <c r="D60" s="112">
        <f>IF(B60=0,0,(C60/B60))</f>
        <v>0</v>
      </c>
      <c r="E60" s="66">
        <v>8</v>
      </c>
      <c r="F60" s="109">
        <v>0</v>
      </c>
      <c r="G60" s="112">
        <f>IF(E60=0,0,(F60/E60))</f>
        <v>0</v>
      </c>
      <c r="H60" s="66">
        <v>8</v>
      </c>
      <c r="I60" s="109">
        <v>0</v>
      </c>
      <c r="J60" s="112">
        <f>IF(H60=0,0,(I60/H60))</f>
        <v>0</v>
      </c>
      <c r="K60" s="75"/>
      <c r="L60" s="75"/>
      <c r="M60" s="104" t="e">
        <f>#REF!+#REF!+#REF!+B60+E60+H60+#REF!+#REF!</f>
        <v>#REF!</v>
      </c>
      <c r="N60" s="106" t="e">
        <f>#REF!+#REF!+#REF!+C60+F60+I60+#REF!+#REF!</f>
        <v>#REF!</v>
      </c>
      <c r="O60" s="89" t="e">
        <f>IF(M60=0,0,(N60/M60))</f>
        <v>#REF!</v>
      </c>
    </row>
    <row r="61" spans="1:15">
      <c r="A61" s="303" t="s">
        <v>48</v>
      </c>
      <c r="B61" s="303"/>
      <c r="C61" s="303"/>
      <c r="D61" s="303"/>
      <c r="E61" s="303"/>
      <c r="F61" s="303"/>
      <c r="G61" s="303"/>
      <c r="H61" s="303"/>
      <c r="I61" s="303"/>
      <c r="J61" s="303"/>
      <c r="K61" s="64"/>
      <c r="L61" s="64"/>
      <c r="M61" s="64"/>
      <c r="N61" s="64"/>
      <c r="O61" s="64"/>
    </row>
    <row r="62" spans="1:15">
      <c r="A62" s="296" t="s">
        <v>49</v>
      </c>
      <c r="B62" s="290" t="s">
        <v>57</v>
      </c>
      <c r="C62" s="290"/>
      <c r="D62" s="290"/>
      <c r="E62" s="65" t="s">
        <v>58</v>
      </c>
      <c r="F62" s="65"/>
      <c r="G62" s="65"/>
      <c r="H62" s="290" t="s">
        <v>59</v>
      </c>
      <c r="I62" s="290"/>
      <c r="J62" s="290"/>
      <c r="K62" s="60"/>
      <c r="L62" s="60"/>
      <c r="M62" s="290" t="str">
        <f>M51</f>
        <v xml:space="preserve">Acumulado </v>
      </c>
      <c r="N62" s="290"/>
      <c r="O62" s="290"/>
    </row>
    <row r="63" spans="1:15" s="57" customFormat="1">
      <c r="A63" s="296"/>
      <c r="B63" s="66" t="s">
        <v>13</v>
      </c>
      <c r="C63" s="67" t="s">
        <v>14</v>
      </c>
      <c r="D63" s="68" t="s">
        <v>5</v>
      </c>
      <c r="E63" s="66" t="s">
        <v>13</v>
      </c>
      <c r="F63" s="67" t="s">
        <v>14</v>
      </c>
      <c r="G63" s="68" t="s">
        <v>5</v>
      </c>
      <c r="H63" s="66" t="s">
        <v>13</v>
      </c>
      <c r="I63" s="67" t="s">
        <v>14</v>
      </c>
      <c r="J63" s="68" t="s">
        <v>5</v>
      </c>
      <c r="K63" s="69"/>
      <c r="L63" s="69"/>
      <c r="M63" s="66" t="s">
        <v>13</v>
      </c>
      <c r="N63" s="87" t="s">
        <v>14</v>
      </c>
      <c r="O63" s="68" t="s">
        <v>5</v>
      </c>
    </row>
    <row r="64" spans="1:15">
      <c r="A64" s="70" t="s">
        <v>50</v>
      </c>
      <c r="B64" s="66">
        <v>90</v>
      </c>
      <c r="C64" s="78">
        <v>119</v>
      </c>
      <c r="D64" s="112">
        <f>IF(B64=0,0,(C64/B64))</f>
        <v>1.3222222222222222</v>
      </c>
      <c r="E64" s="66">
        <v>90</v>
      </c>
      <c r="F64" s="127">
        <v>93</v>
      </c>
      <c r="G64" s="112">
        <f>IF(E64=0,0,(F64/E64))</f>
        <v>1.0333333333333334</v>
      </c>
      <c r="H64" s="66">
        <v>90</v>
      </c>
      <c r="I64" s="78">
        <v>101</v>
      </c>
      <c r="J64" s="112">
        <f>IF(H64=0,0,(I64/H64))</f>
        <v>1.1222222222222222</v>
      </c>
      <c r="K64" s="75"/>
      <c r="L64" s="75"/>
      <c r="M64" s="104">
        <f>B64+E64+H64</f>
        <v>270</v>
      </c>
      <c r="N64" s="106">
        <f>C64+F64+I64</f>
        <v>313</v>
      </c>
      <c r="O64" s="89">
        <f>IF(M64=0,0,(N64/M64))</f>
        <v>1.1592592592592592</v>
      </c>
    </row>
    <row r="65" spans="1:15">
      <c r="A65" s="91"/>
      <c r="B65" s="93"/>
      <c r="C65" s="92"/>
      <c r="D65" s="92"/>
      <c r="E65" s="93"/>
      <c r="F65" s="92"/>
      <c r="G65" s="92"/>
      <c r="H65" s="93"/>
      <c r="I65" s="92"/>
      <c r="J65" s="92"/>
      <c r="K65" s="82"/>
      <c r="L65" s="82"/>
      <c r="M65" s="94"/>
      <c r="N65" s="95"/>
      <c r="O65" s="94"/>
    </row>
    <row r="66" spans="1:15" hidden="1">
      <c r="A66" s="301" t="s">
        <v>51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</row>
    <row r="67" spans="1:15" ht="12.75" hidden="1" customHeight="1">
      <c r="A67" s="296" t="s">
        <v>52</v>
      </c>
      <c r="B67" s="290" t="s">
        <v>44</v>
      </c>
      <c r="C67" s="290"/>
      <c r="D67" s="290"/>
      <c r="E67" s="290" t="s">
        <v>45</v>
      </c>
      <c r="F67" s="290"/>
      <c r="G67" s="290"/>
      <c r="H67" s="290" t="s">
        <v>46</v>
      </c>
      <c r="I67" s="290"/>
      <c r="J67" s="290"/>
      <c r="K67" s="60"/>
      <c r="L67" s="60"/>
      <c r="M67" s="290" t="str">
        <f>M51</f>
        <v xml:space="preserve">Acumulado </v>
      </c>
      <c r="N67" s="290"/>
      <c r="O67" s="290"/>
    </row>
    <row r="68" spans="1:15" s="57" customFormat="1" hidden="1">
      <c r="A68" s="296"/>
      <c r="B68" s="66" t="s">
        <v>13</v>
      </c>
      <c r="C68" s="67" t="s">
        <v>14</v>
      </c>
      <c r="D68" s="68" t="s">
        <v>5</v>
      </c>
      <c r="E68" s="66" t="s">
        <v>13</v>
      </c>
      <c r="F68" s="67" t="s">
        <v>14</v>
      </c>
      <c r="G68" s="68" t="s">
        <v>5</v>
      </c>
      <c r="H68" s="66" t="s">
        <v>13</v>
      </c>
      <c r="I68" s="67" t="s">
        <v>14</v>
      </c>
      <c r="J68" s="68" t="s">
        <v>5</v>
      </c>
      <c r="K68" s="69"/>
      <c r="L68" s="69"/>
      <c r="M68" s="66" t="s">
        <v>13</v>
      </c>
      <c r="N68" s="87" t="s">
        <v>14</v>
      </c>
      <c r="O68" s="68" t="s">
        <v>5</v>
      </c>
    </row>
    <row r="69" spans="1:15" hidden="1">
      <c r="A69" s="70" t="s">
        <v>53</v>
      </c>
      <c r="B69" s="66">
        <v>150</v>
      </c>
      <c r="C69" s="109" t="e">
        <f>#REF!</f>
        <v>#REF!</v>
      </c>
      <c r="D69" s="112" t="e">
        <f>IF(B69=0,0,(C69/B69))</f>
        <v>#REF!</v>
      </c>
      <c r="E69" s="66">
        <v>150</v>
      </c>
      <c r="F69" s="109" t="e">
        <f>#REF!</f>
        <v>#REF!</v>
      </c>
      <c r="G69" s="112" t="e">
        <f>IF(E69=0,0,(F69/E69))</f>
        <v>#REF!</v>
      </c>
      <c r="H69" s="66">
        <v>150</v>
      </c>
      <c r="I69" s="109" t="e">
        <f>#REF!</f>
        <v>#REF!</v>
      </c>
      <c r="J69" s="112" t="e">
        <f>IF(H69=0,0,(I69/H69))</f>
        <v>#REF!</v>
      </c>
      <c r="K69" s="75"/>
      <c r="L69" s="75"/>
      <c r="M69" s="66" t="e">
        <f>#REF!+#REF!+#REF!+B69+E69+H69+#REF!+#REF!</f>
        <v>#REF!</v>
      </c>
      <c r="N69" s="78" t="e">
        <f>#REF!+#REF!+#REF!+C69+F69+I69+#REF!+#REF!</f>
        <v>#REF!</v>
      </c>
      <c r="O69" s="112" t="e">
        <f>IF(M69=0,0,(N69/M69))</f>
        <v>#REF!</v>
      </c>
    </row>
    <row r="70" spans="1:15" hidden="1">
      <c r="A70" s="113" t="s">
        <v>54</v>
      </c>
      <c r="B70" s="93"/>
      <c r="C70" s="92"/>
      <c r="D70" s="92"/>
      <c r="E70" s="93"/>
      <c r="F70" s="92"/>
      <c r="G70" s="92"/>
      <c r="H70" s="93"/>
      <c r="I70" s="92"/>
      <c r="J70" s="92"/>
      <c r="K70" s="82"/>
      <c r="L70" s="82"/>
      <c r="M70" s="94"/>
      <c r="N70" s="95"/>
      <c r="O70" s="94"/>
    </row>
    <row r="71" spans="1:15" ht="12.75" customHeight="1">
      <c r="A71" s="300" t="s">
        <v>55</v>
      </c>
      <c r="B71" s="300"/>
      <c r="C71" s="300"/>
      <c r="D71" s="300"/>
      <c r="E71" s="300"/>
      <c r="F71" s="300"/>
      <c r="G71" s="300"/>
      <c r="H71" s="300"/>
      <c r="I71" s="300"/>
      <c r="J71" s="300"/>
      <c r="K71" s="64"/>
      <c r="L71" s="64"/>
      <c r="M71" s="64"/>
      <c r="N71" s="64"/>
      <c r="O71" s="64"/>
    </row>
    <row r="72" spans="1:15">
      <c r="A72" s="296" t="s">
        <v>55</v>
      </c>
      <c r="B72" s="290" t="s">
        <v>57</v>
      </c>
      <c r="C72" s="290"/>
      <c r="D72" s="290"/>
      <c r="E72" s="65" t="s">
        <v>58</v>
      </c>
      <c r="F72" s="65"/>
      <c r="G72" s="65"/>
      <c r="H72" s="290" t="s">
        <v>59</v>
      </c>
      <c r="I72" s="290"/>
      <c r="J72" s="290"/>
      <c r="K72" s="60"/>
      <c r="L72" s="60"/>
      <c r="M72" s="290" t="str">
        <f>M58</f>
        <v xml:space="preserve">Acumulado </v>
      </c>
      <c r="N72" s="290"/>
      <c r="O72" s="290"/>
    </row>
    <row r="73" spans="1:15">
      <c r="A73" s="296"/>
      <c r="B73" s="66" t="s">
        <v>13</v>
      </c>
      <c r="C73" s="87" t="s">
        <v>14</v>
      </c>
      <c r="D73" s="68" t="s">
        <v>5</v>
      </c>
      <c r="E73" s="66" t="s">
        <v>13</v>
      </c>
      <c r="F73" s="87" t="s">
        <v>14</v>
      </c>
      <c r="G73" s="68" t="s">
        <v>5</v>
      </c>
      <c r="H73" s="66" t="s">
        <v>13</v>
      </c>
      <c r="I73" s="87" t="s">
        <v>14</v>
      </c>
      <c r="J73" s="68" t="s">
        <v>5</v>
      </c>
      <c r="K73" s="82"/>
      <c r="L73" s="82"/>
      <c r="M73" s="66" t="s">
        <v>13</v>
      </c>
      <c r="N73" s="87" t="s">
        <v>14</v>
      </c>
      <c r="O73" s="68" t="s">
        <v>5</v>
      </c>
    </row>
    <row r="74" spans="1:15">
      <c r="A74" s="114" t="s">
        <v>56</v>
      </c>
      <c r="B74" s="104">
        <v>7000</v>
      </c>
      <c r="C74" s="78" t="e">
        <f>#REF!</f>
        <v>#REF!</v>
      </c>
      <c r="D74" s="89" t="e">
        <f>IF(B74=0,0,(C74/B74))</f>
        <v>#REF!</v>
      </c>
      <c r="E74" s="104">
        <v>7000</v>
      </c>
      <c r="F74" s="128">
        <v>7951</v>
      </c>
      <c r="G74" s="89">
        <f>IF(E74=0,0,(F74/E74))</f>
        <v>1.1358571428571429</v>
      </c>
      <c r="H74" s="104">
        <v>7000</v>
      </c>
      <c r="I74" s="78" t="e">
        <f>#REF!</f>
        <v>#REF!</v>
      </c>
      <c r="J74" s="89" t="e">
        <f>IF(H74=0,0,(I74/H74))</f>
        <v>#REF!</v>
      </c>
      <c r="K74" s="75"/>
      <c r="L74" s="75"/>
      <c r="M74" s="104">
        <f>B74+E74+H74</f>
        <v>21000</v>
      </c>
      <c r="N74" s="78" t="e">
        <f>C74+F74+I74</f>
        <v>#REF!</v>
      </c>
      <c r="O74" s="89" t="e">
        <f>N74/M74</f>
        <v>#REF!</v>
      </c>
    </row>
    <row r="75" spans="1:15">
      <c r="A75" s="91"/>
      <c r="B75" s="93"/>
      <c r="C75" s="93"/>
      <c r="D75" s="93"/>
      <c r="E75" s="93"/>
      <c r="F75" s="93"/>
      <c r="G75" s="93"/>
      <c r="H75" s="93"/>
      <c r="I75" s="93"/>
      <c r="J75" s="93"/>
      <c r="K75" s="81"/>
      <c r="L75" s="81"/>
      <c r="M75" s="93"/>
      <c r="N75" s="110"/>
      <c r="O75" s="94"/>
    </row>
  </sheetData>
  <sheetProtection selectLockedCells="1" selectUnlockedCells="1"/>
  <mergeCells count="74">
    <mergeCell ref="M13:O13"/>
    <mergeCell ref="A10:P10"/>
    <mergeCell ref="B1:K2"/>
    <mergeCell ref="B3:K4"/>
    <mergeCell ref="A12:J12"/>
    <mergeCell ref="A13:A14"/>
    <mergeCell ref="B13:D13"/>
    <mergeCell ref="H13:J13"/>
    <mergeCell ref="E13:G13"/>
    <mergeCell ref="A23:O23"/>
    <mergeCell ref="A24:A25"/>
    <mergeCell ref="B24:D24"/>
    <mergeCell ref="H24:J24"/>
    <mergeCell ref="M24:O24"/>
    <mergeCell ref="A30:J30"/>
    <mergeCell ref="E24:G24"/>
    <mergeCell ref="M46:O46"/>
    <mergeCell ref="A31:A32"/>
    <mergeCell ref="B31:D31"/>
    <mergeCell ref="H31:J31"/>
    <mergeCell ref="M31:O31"/>
    <mergeCell ref="A39:J39"/>
    <mergeCell ref="A40:A41"/>
    <mergeCell ref="B40:D40"/>
    <mergeCell ref="H40:J40"/>
    <mergeCell ref="M40:O40"/>
    <mergeCell ref="A44:J44"/>
    <mergeCell ref="A45:O45"/>
    <mergeCell ref="A46:A47"/>
    <mergeCell ref="B46:D46"/>
    <mergeCell ref="M62:O62"/>
    <mergeCell ref="A66:O66"/>
    <mergeCell ref="A57:O57"/>
    <mergeCell ref="A58:A59"/>
    <mergeCell ref="B58:D58"/>
    <mergeCell ref="E58:G58"/>
    <mergeCell ref="H58:J58"/>
    <mergeCell ref="M58:O58"/>
    <mergeCell ref="A61:J61"/>
    <mergeCell ref="A62:A63"/>
    <mergeCell ref="B62:D62"/>
    <mergeCell ref="H62:J62"/>
    <mergeCell ref="M72:O72"/>
    <mergeCell ref="A67:A68"/>
    <mergeCell ref="B67:D67"/>
    <mergeCell ref="E67:G67"/>
    <mergeCell ref="H67:J67"/>
    <mergeCell ref="M67:O67"/>
    <mergeCell ref="A71:J71"/>
    <mergeCell ref="A72:A73"/>
    <mergeCell ref="B72:D72"/>
    <mergeCell ref="H72:J72"/>
    <mergeCell ref="C53:C56"/>
    <mergeCell ref="D53:D56"/>
    <mergeCell ref="E53:E56"/>
    <mergeCell ref="E31:G31"/>
    <mergeCell ref="E40:G40"/>
    <mergeCell ref="E46:G46"/>
    <mergeCell ref="A50:J50"/>
    <mergeCell ref="A51:A52"/>
    <mergeCell ref="B51:D51"/>
    <mergeCell ref="H51:J51"/>
    <mergeCell ref="H46:J46"/>
    <mergeCell ref="I53:I56"/>
    <mergeCell ref="J53:J56"/>
    <mergeCell ref="B53:B56"/>
    <mergeCell ref="M53:M56"/>
    <mergeCell ref="N53:N56"/>
    <mergeCell ref="O53:O56"/>
    <mergeCell ref="E51:G51"/>
    <mergeCell ref="F53:F56"/>
    <mergeCell ref="G53:G56"/>
    <mergeCell ref="H53:H56"/>
    <mergeCell ref="M51:O51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57" firstPageNumber="0" orientation="landscape" horizontalDpi="300" verticalDpi="300" r:id="rId1"/>
  <headerFooter alignWithMargins="0">
    <oddFooter xml:space="preserve">&amp;L&amp;14Página 30&amp;C </oddFooter>
  </headerFooter>
  <rowBreaks count="1" manualBreakCount="1"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W74"/>
  <sheetViews>
    <sheetView showGridLines="0" zoomScale="106" zoomScaleNormal="106" zoomScaleSheetLayoutView="8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:B19"/>
    </sheetView>
  </sheetViews>
  <sheetFormatPr defaultRowHeight="12.75"/>
  <cols>
    <col min="1" max="1" width="53.7109375" style="55" customWidth="1"/>
    <col min="2" max="2" width="11.42578125" style="55" bestFit="1" customWidth="1"/>
    <col min="3" max="3" width="10.140625" style="55" bestFit="1" customWidth="1"/>
    <col min="4" max="4" width="8" style="55" bestFit="1" customWidth="1"/>
    <col min="5" max="5" width="11.42578125" style="55" customWidth="1"/>
    <col min="6" max="6" width="10.140625" style="55" bestFit="1" customWidth="1"/>
    <col min="7" max="7" width="8" style="55" bestFit="1" customWidth="1"/>
    <col min="8" max="8" width="13.7109375" style="55" customWidth="1"/>
    <col min="9" max="9" width="10.140625" style="55" bestFit="1" customWidth="1"/>
    <col min="10" max="10" width="8.140625" style="55" bestFit="1" customWidth="1"/>
    <col min="11" max="11" width="11.42578125" style="62" customWidth="1"/>
    <col min="12" max="12" width="10.140625" style="58" customWidth="1"/>
    <col min="13" max="13" width="8.140625" style="58" customWidth="1"/>
    <col min="14" max="14" width="13.5703125" style="62" customWidth="1"/>
    <col min="15" max="15" width="10.140625" style="58" customWidth="1"/>
    <col min="16" max="16" width="8.140625" style="58" customWidth="1"/>
    <col min="17" max="17" width="13.5703125" style="62" customWidth="1"/>
    <col min="18" max="18" width="10.140625" style="58" customWidth="1"/>
    <col min="19" max="19" width="8.140625" style="58" customWidth="1"/>
    <col min="20" max="20" width="2.28515625" style="58" customWidth="1"/>
    <col min="21" max="21" width="13.5703125" style="55" customWidth="1"/>
    <col min="22" max="22" width="10.140625" style="56" bestFit="1" customWidth="1"/>
    <col min="23" max="23" width="8.140625" style="57" customWidth="1"/>
    <col min="24" max="16384" width="9.140625" style="55"/>
  </cols>
  <sheetData>
    <row r="1" spans="1:23">
      <c r="A1" s="51"/>
      <c r="B1" s="51"/>
      <c r="C1" s="51"/>
      <c r="D1" s="51"/>
      <c r="E1" s="51"/>
      <c r="F1" s="51"/>
      <c r="G1" s="51"/>
      <c r="H1" s="51"/>
      <c r="I1" s="51"/>
      <c r="J1" s="51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51"/>
      <c r="V1" s="54"/>
      <c r="W1" s="51"/>
    </row>
    <row r="2" spans="1:23"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23" ht="12.95" customHeight="1"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1:23">
      <c r="K4" s="307"/>
      <c r="L4" s="307"/>
      <c r="M4" s="307"/>
      <c r="N4" s="307"/>
      <c r="O4" s="307"/>
      <c r="P4" s="307"/>
      <c r="Q4" s="307"/>
      <c r="R4" s="307"/>
      <c r="S4" s="307"/>
      <c r="T4" s="307"/>
    </row>
    <row r="5" spans="1:23"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3"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3"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3" ht="15.7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</row>
    <row r="9" spans="1:23">
      <c r="A9" s="52"/>
      <c r="B9" s="52"/>
      <c r="C9" s="52"/>
      <c r="D9" s="52"/>
      <c r="E9" s="52"/>
      <c r="F9" s="52"/>
      <c r="G9" s="52"/>
      <c r="H9" s="52"/>
      <c r="I9" s="52"/>
      <c r="J9" s="52"/>
      <c r="K9" s="60"/>
      <c r="L9" s="60"/>
      <c r="M9" s="60"/>
      <c r="N9" s="60"/>
      <c r="O9" s="60"/>
      <c r="P9" s="60"/>
      <c r="Q9" s="60"/>
      <c r="R9" s="60"/>
      <c r="S9" s="60"/>
      <c r="T9" s="60"/>
      <c r="U9" s="52"/>
      <c r="V9" s="52"/>
      <c r="W9" s="52"/>
    </row>
    <row r="10" spans="1:23" ht="18" customHeight="1">
      <c r="A10" s="305" t="s">
        <v>81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</row>
    <row r="11" spans="1:23" s="62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85" customHeight="1">
      <c r="A12" s="308" t="s">
        <v>8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63"/>
      <c r="U12" s="64"/>
      <c r="V12" s="64"/>
      <c r="W12" s="64"/>
    </row>
    <row r="13" spans="1:23" ht="14.85" customHeight="1">
      <c r="A13" s="296" t="s">
        <v>8</v>
      </c>
      <c r="B13" s="309" t="s">
        <v>9</v>
      </c>
      <c r="C13" s="309"/>
      <c r="D13" s="309"/>
      <c r="E13" s="309" t="s">
        <v>10</v>
      </c>
      <c r="F13" s="309"/>
      <c r="G13" s="309"/>
      <c r="H13" s="309" t="s">
        <v>11</v>
      </c>
      <c r="I13" s="309"/>
      <c r="J13" s="309"/>
      <c r="K13" s="294" t="s">
        <v>57</v>
      </c>
      <c r="L13" s="282"/>
      <c r="M13" s="283"/>
      <c r="N13" s="294" t="s">
        <v>58</v>
      </c>
      <c r="O13" s="282"/>
      <c r="P13" s="283"/>
      <c r="Q13" s="290" t="s">
        <v>59</v>
      </c>
      <c r="R13" s="290"/>
      <c r="S13" s="290"/>
      <c r="T13" s="60"/>
      <c r="U13" s="290" t="s">
        <v>79</v>
      </c>
      <c r="V13" s="290"/>
      <c r="W13" s="290"/>
    </row>
    <row r="14" spans="1:23" s="57" customFormat="1">
      <c r="A14" s="296"/>
      <c r="B14" s="145" t="s">
        <v>13</v>
      </c>
      <c r="C14" s="146" t="s">
        <v>14</v>
      </c>
      <c r="D14" s="147" t="s">
        <v>5</v>
      </c>
      <c r="E14" s="145" t="s">
        <v>13</v>
      </c>
      <c r="F14" s="146" t="s">
        <v>14</v>
      </c>
      <c r="G14" s="147" t="s">
        <v>5</v>
      </c>
      <c r="H14" s="145" t="s">
        <v>13</v>
      </c>
      <c r="I14" s="146" t="s">
        <v>14</v>
      </c>
      <c r="J14" s="147" t="s">
        <v>5</v>
      </c>
      <c r="K14" s="66" t="s">
        <v>13</v>
      </c>
      <c r="L14" s="67" t="s">
        <v>14</v>
      </c>
      <c r="M14" s="68" t="s">
        <v>5</v>
      </c>
      <c r="N14" s="66" t="s">
        <v>13</v>
      </c>
      <c r="O14" s="67" t="s">
        <v>14</v>
      </c>
      <c r="P14" s="68" t="s">
        <v>5</v>
      </c>
      <c r="Q14" s="66" t="s">
        <v>13</v>
      </c>
      <c r="R14" s="67" t="s">
        <v>14</v>
      </c>
      <c r="S14" s="68" t="s">
        <v>5</v>
      </c>
      <c r="T14" s="69"/>
      <c r="U14" s="66" t="s">
        <v>13</v>
      </c>
      <c r="V14" s="67" t="s">
        <v>14</v>
      </c>
      <c r="W14" s="68" t="s">
        <v>5</v>
      </c>
    </row>
    <row r="15" spans="1:23">
      <c r="A15" s="70" t="s">
        <v>15</v>
      </c>
      <c r="B15" s="148">
        <f>(E15/31)*19</f>
        <v>134.83870967741936</v>
      </c>
      <c r="C15" s="149">
        <f>51+6</f>
        <v>57</v>
      </c>
      <c r="D15" s="150">
        <f t="shared" ref="D15:D20" si="0">C15/B15</f>
        <v>0.42272727272727273</v>
      </c>
      <c r="E15" s="148">
        <v>220</v>
      </c>
      <c r="F15" s="149">
        <f>186+19</f>
        <v>205</v>
      </c>
      <c r="G15" s="150">
        <f>F15/E15</f>
        <v>0.93181818181818177</v>
      </c>
      <c r="H15" s="148">
        <v>220</v>
      </c>
      <c r="I15" s="149">
        <f>214+20</f>
        <v>234</v>
      </c>
      <c r="J15" s="150">
        <f t="shared" ref="J15:J20" si="1">I15/H15</f>
        <v>1.0636363636363637</v>
      </c>
      <c r="K15" s="71">
        <v>220</v>
      </c>
      <c r="L15" s="72">
        <v>293</v>
      </c>
      <c r="M15" s="73">
        <v>1.3318181818181818</v>
      </c>
      <c r="N15" s="71">
        <v>220</v>
      </c>
      <c r="O15" s="72">
        <v>346</v>
      </c>
      <c r="P15" s="73">
        <v>1.5727272727272728</v>
      </c>
      <c r="Q15" s="71">
        <v>220</v>
      </c>
      <c r="R15" s="74">
        <f>'Contrato X Realizado 4ºTRIME '!I15</f>
        <v>356</v>
      </c>
      <c r="S15" s="73">
        <v>1.6272727272727272</v>
      </c>
      <c r="T15" s="75"/>
      <c r="U15" s="71">
        <f t="shared" ref="U15:V20" si="2">B15+E15+H15+K15+N15+Q15</f>
        <v>1234.8387096774195</v>
      </c>
      <c r="V15" s="151">
        <f t="shared" si="2"/>
        <v>1491</v>
      </c>
      <c r="W15" s="73">
        <f t="shared" ref="W15:W20" si="3">V15/U15</f>
        <v>1.2074451410658307</v>
      </c>
    </row>
    <row r="16" spans="1:23">
      <c r="A16" s="70" t="s">
        <v>16</v>
      </c>
      <c r="B16" s="148">
        <f>(E16/31)*19</f>
        <v>318.70967741935482</v>
      </c>
      <c r="C16" s="149">
        <f>23+167</f>
        <v>190</v>
      </c>
      <c r="D16" s="150">
        <f t="shared" si="0"/>
        <v>0.59615384615384615</v>
      </c>
      <c r="E16" s="148">
        <v>520</v>
      </c>
      <c r="F16" s="149">
        <f>478+14</f>
        <v>492</v>
      </c>
      <c r="G16" s="150">
        <f>IF(E16=0,0,(F16/E16))</f>
        <v>0.94615384615384612</v>
      </c>
      <c r="H16" s="148">
        <v>520</v>
      </c>
      <c r="I16" s="149">
        <v>494</v>
      </c>
      <c r="J16" s="150">
        <f t="shared" si="1"/>
        <v>0.95</v>
      </c>
      <c r="K16" s="71">
        <v>520</v>
      </c>
      <c r="L16" s="72">
        <v>529</v>
      </c>
      <c r="M16" s="73">
        <v>1.0173076923076922</v>
      </c>
      <c r="N16" s="71">
        <v>520</v>
      </c>
      <c r="O16" s="72">
        <v>556</v>
      </c>
      <c r="P16" s="73">
        <v>1.0692307692307692</v>
      </c>
      <c r="Q16" s="71">
        <v>520</v>
      </c>
      <c r="R16" s="74">
        <f>'Contrato X Realizado 4ºTRIME '!I16</f>
        <v>633</v>
      </c>
      <c r="S16" s="73">
        <v>1.1653846153846155</v>
      </c>
      <c r="T16" s="75"/>
      <c r="U16" s="71">
        <f t="shared" si="2"/>
        <v>2918.7096774193551</v>
      </c>
      <c r="V16" s="151">
        <f t="shared" si="2"/>
        <v>2894</v>
      </c>
      <c r="W16" s="73">
        <f t="shared" si="3"/>
        <v>0.99153404067197159</v>
      </c>
    </row>
    <row r="17" spans="1:23">
      <c r="A17" s="70" t="s">
        <v>17</v>
      </c>
      <c r="B17" s="148">
        <f>(E17/31)*19</f>
        <v>79.677419354838705</v>
      </c>
      <c r="C17" s="149">
        <v>63</v>
      </c>
      <c r="D17" s="150">
        <f t="shared" si="0"/>
        <v>0.79068825910931184</v>
      </c>
      <c r="E17" s="148">
        <v>130</v>
      </c>
      <c r="F17" s="149">
        <v>164</v>
      </c>
      <c r="G17" s="150">
        <f>IF(E17=0,0,(F17/E17))</f>
        <v>1.2615384615384615</v>
      </c>
      <c r="H17" s="148">
        <v>130</v>
      </c>
      <c r="I17" s="149">
        <v>115</v>
      </c>
      <c r="J17" s="150">
        <f t="shared" si="1"/>
        <v>0.88461538461538458</v>
      </c>
      <c r="K17" s="71">
        <v>130</v>
      </c>
      <c r="L17" s="72">
        <v>65</v>
      </c>
      <c r="M17" s="73">
        <v>0.5</v>
      </c>
      <c r="N17" s="71">
        <v>130</v>
      </c>
      <c r="O17" s="72">
        <v>52</v>
      </c>
      <c r="P17" s="73">
        <v>0.4</v>
      </c>
      <c r="Q17" s="71">
        <v>130</v>
      </c>
      <c r="R17" s="74">
        <f>'Contrato X Realizado 4ºTRIME '!I17</f>
        <v>120</v>
      </c>
      <c r="S17" s="73">
        <v>0.92307692307692313</v>
      </c>
      <c r="T17" s="75"/>
      <c r="U17" s="71">
        <f t="shared" si="2"/>
        <v>729.67741935483878</v>
      </c>
      <c r="V17" s="151">
        <f t="shared" si="2"/>
        <v>579</v>
      </c>
      <c r="W17" s="73">
        <f t="shared" si="3"/>
        <v>0.79350132625994685</v>
      </c>
    </row>
    <row r="18" spans="1:23">
      <c r="A18" s="70" t="s">
        <v>18</v>
      </c>
      <c r="B18" s="148">
        <f>(E18/31)*19</f>
        <v>133.61290322580646</v>
      </c>
      <c r="C18" s="152">
        <f>177-23</f>
        <v>154</v>
      </c>
      <c r="D18" s="150">
        <f t="shared" si="0"/>
        <v>1.152583293095123</v>
      </c>
      <c r="E18" s="148">
        <v>218</v>
      </c>
      <c r="F18" s="152">
        <f>268-14</f>
        <v>254</v>
      </c>
      <c r="G18" s="150">
        <f>IF(E18=0,0,(F18/E18))</f>
        <v>1.165137614678899</v>
      </c>
      <c r="H18" s="148">
        <v>218</v>
      </c>
      <c r="I18" s="152">
        <v>183</v>
      </c>
      <c r="J18" s="150">
        <f t="shared" si="1"/>
        <v>0.83944954128440363</v>
      </c>
      <c r="K18" s="71">
        <v>218</v>
      </c>
      <c r="L18" s="76">
        <v>199</v>
      </c>
      <c r="M18" s="73">
        <v>0.91284403669724767</v>
      </c>
      <c r="N18" s="71">
        <v>218</v>
      </c>
      <c r="O18" s="76">
        <v>222</v>
      </c>
      <c r="P18" s="73">
        <v>1.0183486238532109</v>
      </c>
      <c r="Q18" s="71">
        <v>218</v>
      </c>
      <c r="R18" s="74">
        <f>'Contrato X Realizado 4ºTRIME '!I18</f>
        <v>233</v>
      </c>
      <c r="S18" s="73">
        <v>1.0504587155963303</v>
      </c>
      <c r="T18" s="75"/>
      <c r="U18" s="71">
        <f t="shared" si="2"/>
        <v>1223.6129032258063</v>
      </c>
      <c r="V18" s="151">
        <f t="shared" si="2"/>
        <v>1245</v>
      </c>
      <c r="W18" s="73">
        <f t="shared" si="3"/>
        <v>1.017478645998102</v>
      </c>
    </row>
    <row r="19" spans="1:23">
      <c r="A19" s="111" t="s">
        <v>19</v>
      </c>
      <c r="B19" s="148">
        <f>(E19/31)*19</f>
        <v>7.354838709677419</v>
      </c>
      <c r="C19" s="152">
        <v>4</v>
      </c>
      <c r="D19" s="150">
        <f t="shared" si="0"/>
        <v>0.54385964912280704</v>
      </c>
      <c r="E19" s="148">
        <v>12</v>
      </c>
      <c r="F19" s="152">
        <v>12</v>
      </c>
      <c r="G19" s="150">
        <f>IF(E19=0,0,(F19/E19))</f>
        <v>1</v>
      </c>
      <c r="H19" s="148">
        <v>12</v>
      </c>
      <c r="I19" s="152">
        <v>14</v>
      </c>
      <c r="J19" s="150">
        <f t="shared" si="1"/>
        <v>1.1666666666666667</v>
      </c>
      <c r="K19" s="115">
        <v>12</v>
      </c>
      <c r="L19" s="116">
        <v>13</v>
      </c>
      <c r="M19" s="73">
        <v>1.0833333333333333</v>
      </c>
      <c r="N19" s="115">
        <v>12</v>
      </c>
      <c r="O19" s="116">
        <v>12</v>
      </c>
      <c r="P19" s="73">
        <v>1</v>
      </c>
      <c r="Q19" s="115">
        <v>12</v>
      </c>
      <c r="R19" s="117">
        <f>'Contrato X Realizado 4ºTRIME '!I19</f>
        <v>8</v>
      </c>
      <c r="S19" s="73">
        <v>0.66666666666666663</v>
      </c>
      <c r="T19" s="75"/>
      <c r="U19" s="71">
        <f t="shared" si="2"/>
        <v>67.354838709677423</v>
      </c>
      <c r="V19" s="151">
        <f t="shared" si="2"/>
        <v>63</v>
      </c>
      <c r="W19" s="73">
        <f t="shared" si="3"/>
        <v>0.93534482758620685</v>
      </c>
    </row>
    <row r="20" spans="1:23" s="144" customFormat="1" ht="22.5" customHeight="1">
      <c r="A20" s="140" t="s">
        <v>6</v>
      </c>
      <c r="B20" s="153">
        <f>SUM(B15:B19)</f>
        <v>674.19354838709671</v>
      </c>
      <c r="C20" s="154">
        <f>SUM(C15:C19)</f>
        <v>468</v>
      </c>
      <c r="D20" s="155">
        <f t="shared" si="0"/>
        <v>0.69416267942583743</v>
      </c>
      <c r="E20" s="153">
        <f>SUM(E15:E19)</f>
        <v>1100</v>
      </c>
      <c r="F20" s="154">
        <f>SUM(F15:F19)</f>
        <v>1127</v>
      </c>
      <c r="G20" s="155">
        <f>IF(E20=0,0,(F20/E20))</f>
        <v>1.0245454545454546</v>
      </c>
      <c r="H20" s="153">
        <f>SUM(H15:H19)</f>
        <v>1100</v>
      </c>
      <c r="I20" s="156">
        <f>SUM(I15:I19)</f>
        <v>1040</v>
      </c>
      <c r="J20" s="155">
        <f t="shared" si="1"/>
        <v>0.94545454545454544</v>
      </c>
      <c r="K20" s="157">
        <v>1100</v>
      </c>
      <c r="L20" s="141">
        <v>1099</v>
      </c>
      <c r="M20" s="119">
        <v>0.99909090909090914</v>
      </c>
      <c r="N20" s="118">
        <v>1100</v>
      </c>
      <c r="O20" s="141">
        <v>1188</v>
      </c>
      <c r="P20" s="119">
        <v>1.08</v>
      </c>
      <c r="Q20" s="118">
        <v>1100</v>
      </c>
      <c r="R20" s="141">
        <f>SUM(R15:R19)</f>
        <v>1350</v>
      </c>
      <c r="S20" s="119">
        <v>1.2009090909090909</v>
      </c>
      <c r="T20" s="142"/>
      <c r="U20" s="71">
        <f t="shared" si="2"/>
        <v>6174.1935483870966</v>
      </c>
      <c r="V20" s="158">
        <f t="shared" si="2"/>
        <v>6272</v>
      </c>
      <c r="W20" s="79">
        <f t="shared" si="3"/>
        <v>1.015841170323929</v>
      </c>
    </row>
    <row r="21" spans="1:23" ht="12.75" hidden="1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81"/>
      <c r="L21" s="82"/>
      <c r="M21" s="82"/>
      <c r="N21" s="81"/>
      <c r="O21" s="82"/>
      <c r="P21" s="82"/>
      <c r="Q21" s="81"/>
      <c r="R21" s="82"/>
      <c r="S21" s="82"/>
      <c r="T21" s="82"/>
      <c r="U21" s="83"/>
      <c r="V21" s="84"/>
      <c r="W21" s="85"/>
    </row>
    <row r="22" spans="1:23">
      <c r="A22" s="6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82"/>
      <c r="U22" s="83"/>
      <c r="V22" s="84"/>
      <c r="W22" s="85"/>
    </row>
    <row r="23" spans="1:23">
      <c r="A23" s="301" t="s">
        <v>20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</row>
    <row r="24" spans="1:23">
      <c r="A24" s="296" t="s">
        <v>21</v>
      </c>
      <c r="B24" s="309" t="s">
        <v>9</v>
      </c>
      <c r="C24" s="309"/>
      <c r="D24" s="309"/>
      <c r="E24" s="309" t="s">
        <v>10</v>
      </c>
      <c r="F24" s="309"/>
      <c r="G24" s="309"/>
      <c r="H24" s="309" t="s">
        <v>11</v>
      </c>
      <c r="I24" s="309"/>
      <c r="J24" s="309"/>
      <c r="K24" s="294" t="s">
        <v>57</v>
      </c>
      <c r="L24" s="282"/>
      <c r="M24" s="283"/>
      <c r="N24" s="294" t="s">
        <v>58</v>
      </c>
      <c r="O24" s="282"/>
      <c r="P24" s="283"/>
      <c r="Q24" s="290" t="s">
        <v>59</v>
      </c>
      <c r="R24" s="290"/>
      <c r="S24" s="290"/>
      <c r="T24" s="60"/>
      <c r="U24" s="290" t="str">
        <f>U13</f>
        <v>Acumulado 2º Semestre</v>
      </c>
      <c r="V24" s="290"/>
      <c r="W24" s="290"/>
    </row>
    <row r="25" spans="1:23" s="57" customFormat="1">
      <c r="A25" s="296"/>
      <c r="B25" s="145" t="s">
        <v>13</v>
      </c>
      <c r="C25" s="159" t="s">
        <v>14</v>
      </c>
      <c r="D25" s="147" t="s">
        <v>5</v>
      </c>
      <c r="E25" s="145" t="s">
        <v>13</v>
      </c>
      <c r="F25" s="159" t="s">
        <v>14</v>
      </c>
      <c r="G25" s="147" t="s">
        <v>5</v>
      </c>
      <c r="H25" s="145" t="s">
        <v>13</v>
      </c>
      <c r="I25" s="159" t="s">
        <v>14</v>
      </c>
      <c r="J25" s="147" t="s">
        <v>5</v>
      </c>
      <c r="K25" s="66" t="s">
        <v>13</v>
      </c>
      <c r="L25" s="87" t="s">
        <v>14</v>
      </c>
      <c r="M25" s="68" t="s">
        <v>5</v>
      </c>
      <c r="N25" s="66" t="s">
        <v>13</v>
      </c>
      <c r="O25" s="87" t="s">
        <v>14</v>
      </c>
      <c r="P25" s="68" t="s">
        <v>5</v>
      </c>
      <c r="Q25" s="66" t="s">
        <v>13</v>
      </c>
      <c r="R25" s="87" t="s">
        <v>14</v>
      </c>
      <c r="S25" s="68" t="s">
        <v>5</v>
      </c>
      <c r="T25" s="69"/>
      <c r="U25" s="66" t="s">
        <v>13</v>
      </c>
      <c r="V25" s="87" t="s">
        <v>14</v>
      </c>
      <c r="W25" s="68" t="s">
        <v>5</v>
      </c>
    </row>
    <row r="26" spans="1:23" s="57" customFormat="1">
      <c r="A26" s="88" t="s">
        <v>22</v>
      </c>
      <c r="B26" s="148">
        <f>(E26/31)*19</f>
        <v>61.29032258064516</v>
      </c>
      <c r="C26" s="159">
        <v>24</v>
      </c>
      <c r="D26" s="160">
        <f>C26/B26</f>
        <v>0.39157894736842108</v>
      </c>
      <c r="E26" s="145">
        <v>100</v>
      </c>
      <c r="F26" s="159">
        <v>82</v>
      </c>
      <c r="G26" s="160">
        <f>F26/E26</f>
        <v>0.82</v>
      </c>
      <c r="H26" s="145">
        <v>100</v>
      </c>
      <c r="I26" s="159">
        <v>164</v>
      </c>
      <c r="J26" s="160">
        <f>I26/H26</f>
        <v>1.64</v>
      </c>
      <c r="K26" s="66">
        <v>100</v>
      </c>
      <c r="L26" s="87">
        <v>131</v>
      </c>
      <c r="M26" s="89">
        <v>1.31</v>
      </c>
      <c r="N26" s="66">
        <v>100</v>
      </c>
      <c r="O26" s="124">
        <v>129</v>
      </c>
      <c r="P26" s="89">
        <v>1.29</v>
      </c>
      <c r="Q26" s="66">
        <v>100</v>
      </c>
      <c r="R26" s="74">
        <f>'Contrato X Realizado 4ºTRIME '!I26</f>
        <v>90</v>
      </c>
      <c r="S26" s="89">
        <v>0.9</v>
      </c>
      <c r="T26" s="69"/>
      <c r="U26" s="71">
        <f t="shared" ref="U26:V28" si="4">B26+E26+H26+K26+N26+Q26</f>
        <v>561.29032258064512</v>
      </c>
      <c r="V26" s="151">
        <f t="shared" si="4"/>
        <v>620</v>
      </c>
      <c r="W26" s="89">
        <f>V26/U26</f>
        <v>1.1045977011494255</v>
      </c>
    </row>
    <row r="27" spans="1:23" s="57" customFormat="1">
      <c r="A27" s="90" t="s">
        <v>23</v>
      </c>
      <c r="B27" s="148">
        <f>(E27/31)*19</f>
        <v>61.29032258064516</v>
      </c>
      <c r="C27" s="159">
        <v>75</v>
      </c>
      <c r="D27" s="160">
        <f>C27/B27</f>
        <v>1.2236842105263157</v>
      </c>
      <c r="E27" s="145">
        <v>100</v>
      </c>
      <c r="F27" s="159">
        <v>56</v>
      </c>
      <c r="G27" s="160">
        <f>F27/E27</f>
        <v>0.56000000000000005</v>
      </c>
      <c r="H27" s="145">
        <v>100</v>
      </c>
      <c r="I27" s="159">
        <v>111</v>
      </c>
      <c r="J27" s="160">
        <f>I27/H27</f>
        <v>1.1100000000000001</v>
      </c>
      <c r="K27" s="66">
        <v>100</v>
      </c>
      <c r="L27" s="87">
        <v>86</v>
      </c>
      <c r="M27" s="89">
        <v>0.86</v>
      </c>
      <c r="N27" s="66">
        <v>100</v>
      </c>
      <c r="O27" s="124">
        <v>105</v>
      </c>
      <c r="P27" s="89">
        <v>1.05</v>
      </c>
      <c r="Q27" s="66">
        <v>100</v>
      </c>
      <c r="R27" s="74">
        <f>'Contrato X Realizado 4ºTRIME '!I27</f>
        <v>104</v>
      </c>
      <c r="S27" s="89">
        <v>1.04</v>
      </c>
      <c r="T27" s="69"/>
      <c r="U27" s="71">
        <f t="shared" si="4"/>
        <v>561.29032258064512</v>
      </c>
      <c r="V27" s="151">
        <f t="shared" si="4"/>
        <v>537</v>
      </c>
      <c r="W27" s="89">
        <f>V27/U27</f>
        <v>0.9567241379310345</v>
      </c>
    </row>
    <row r="28" spans="1:23">
      <c r="A28" s="77" t="s">
        <v>6</v>
      </c>
      <c r="B28" s="161">
        <v>122</v>
      </c>
      <c r="C28" s="128">
        <f>SUM(C26:C27)</f>
        <v>99</v>
      </c>
      <c r="D28" s="160">
        <f>C28/B28</f>
        <v>0.81147540983606559</v>
      </c>
      <c r="E28" s="145">
        <f>SUM(E26:E27)</f>
        <v>200</v>
      </c>
      <c r="F28" s="128">
        <f>SUM(F26:F27)</f>
        <v>138</v>
      </c>
      <c r="G28" s="160">
        <f>F28/E28</f>
        <v>0.69</v>
      </c>
      <c r="H28" s="145">
        <f>SUM(H26:H27)</f>
        <v>200</v>
      </c>
      <c r="I28" s="128">
        <f>SUM(I26:I27)</f>
        <v>275</v>
      </c>
      <c r="J28" s="160">
        <f>I28/H28</f>
        <v>1.375</v>
      </c>
      <c r="K28" s="66">
        <v>200</v>
      </c>
      <c r="L28" s="78">
        <v>217</v>
      </c>
      <c r="M28" s="89">
        <v>1.085</v>
      </c>
      <c r="N28" s="66">
        <v>200</v>
      </c>
      <c r="O28" s="78">
        <v>234</v>
      </c>
      <c r="P28" s="89">
        <v>1.17</v>
      </c>
      <c r="Q28" s="66">
        <v>200</v>
      </c>
      <c r="R28" s="78">
        <f>SUM(R26:R27)</f>
        <v>194</v>
      </c>
      <c r="S28" s="89">
        <v>0.97</v>
      </c>
      <c r="T28" s="75"/>
      <c r="U28" s="71">
        <f t="shared" si="4"/>
        <v>1122</v>
      </c>
      <c r="V28" s="78">
        <f t="shared" si="4"/>
        <v>1157</v>
      </c>
      <c r="W28" s="89">
        <f>V28/U28</f>
        <v>1.0311942959001783</v>
      </c>
    </row>
    <row r="29" spans="1:23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2"/>
      <c r="L29" s="92"/>
      <c r="M29" s="93"/>
      <c r="N29" s="92"/>
      <c r="O29" s="92"/>
      <c r="P29" s="93"/>
      <c r="Q29" s="92"/>
      <c r="R29" s="92"/>
      <c r="S29" s="92"/>
      <c r="T29" s="82"/>
      <c r="U29" s="94"/>
      <c r="V29" s="95"/>
      <c r="W29" s="94"/>
    </row>
    <row r="30" spans="1:23">
      <c r="A30" s="304" t="s">
        <v>24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96"/>
      <c r="U30" s="96"/>
      <c r="V30" s="96"/>
      <c r="W30" s="96"/>
    </row>
    <row r="31" spans="1:23">
      <c r="A31" s="296" t="s">
        <v>25</v>
      </c>
      <c r="B31" s="309" t="s">
        <v>9</v>
      </c>
      <c r="C31" s="309"/>
      <c r="D31" s="309"/>
      <c r="E31" s="309" t="s">
        <v>10</v>
      </c>
      <c r="F31" s="309"/>
      <c r="G31" s="309"/>
      <c r="H31" s="309" t="s">
        <v>11</v>
      </c>
      <c r="I31" s="309"/>
      <c r="J31" s="309"/>
      <c r="K31" s="294" t="s">
        <v>57</v>
      </c>
      <c r="L31" s="282"/>
      <c r="M31" s="283"/>
      <c r="N31" s="294" t="s">
        <v>58</v>
      </c>
      <c r="O31" s="282"/>
      <c r="P31" s="283"/>
      <c r="Q31" s="290" t="s">
        <v>59</v>
      </c>
      <c r="R31" s="290"/>
      <c r="S31" s="290"/>
      <c r="T31" s="60"/>
      <c r="U31" s="290" t="str">
        <f>U13</f>
        <v>Acumulado 2º Semestre</v>
      </c>
      <c r="V31" s="290"/>
      <c r="W31" s="290"/>
    </row>
    <row r="32" spans="1:23" s="57" customFormat="1">
      <c r="A32" s="296"/>
      <c r="B32" s="162" t="s">
        <v>13</v>
      </c>
      <c r="C32" s="159" t="s">
        <v>14</v>
      </c>
      <c r="D32" s="163" t="s">
        <v>5</v>
      </c>
      <c r="E32" s="145" t="s">
        <v>13</v>
      </c>
      <c r="F32" s="159" t="s">
        <v>14</v>
      </c>
      <c r="G32" s="163" t="s">
        <v>5</v>
      </c>
      <c r="H32" s="145" t="s">
        <v>13</v>
      </c>
      <c r="I32" s="159" t="s">
        <v>14</v>
      </c>
      <c r="J32" s="163" t="s">
        <v>5</v>
      </c>
      <c r="K32" s="97" t="s">
        <v>13</v>
      </c>
      <c r="L32" s="87" t="s">
        <v>14</v>
      </c>
      <c r="M32" s="98" t="s">
        <v>5</v>
      </c>
      <c r="N32" s="66" t="s">
        <v>13</v>
      </c>
      <c r="O32" s="87" t="s">
        <v>14</v>
      </c>
      <c r="P32" s="98" t="s">
        <v>5</v>
      </c>
      <c r="Q32" s="66" t="s">
        <v>13</v>
      </c>
      <c r="R32" s="87" t="s">
        <v>14</v>
      </c>
      <c r="S32" s="98" t="s">
        <v>5</v>
      </c>
      <c r="T32" s="69"/>
      <c r="U32" s="66" t="s">
        <v>13</v>
      </c>
      <c r="V32" s="87" t="s">
        <v>14</v>
      </c>
      <c r="W32" s="98" t="s">
        <v>5</v>
      </c>
    </row>
    <row r="33" spans="1:23">
      <c r="A33" s="70" t="s">
        <v>26</v>
      </c>
      <c r="B33" s="148">
        <f>(E33/31)*19</f>
        <v>6741.9354838709669</v>
      </c>
      <c r="C33" s="164">
        <v>4027</v>
      </c>
      <c r="D33" s="165">
        <f>C33/B33</f>
        <v>0.5973062200956939</v>
      </c>
      <c r="E33" s="148">
        <v>11000</v>
      </c>
      <c r="F33" s="166">
        <v>8911</v>
      </c>
      <c r="G33" s="165">
        <f>F33/E33</f>
        <v>0.81009090909090908</v>
      </c>
      <c r="H33" s="148">
        <v>11000</v>
      </c>
      <c r="I33" s="164">
        <v>11039</v>
      </c>
      <c r="J33" s="165">
        <f>I33/H33</f>
        <v>1.0035454545454545</v>
      </c>
      <c r="K33" s="71">
        <v>11000</v>
      </c>
      <c r="L33" s="99">
        <v>13176</v>
      </c>
      <c r="M33" s="79">
        <v>1.1978181818181819</v>
      </c>
      <c r="N33" s="71">
        <v>11000</v>
      </c>
      <c r="O33" s="100">
        <v>11064</v>
      </c>
      <c r="P33" s="79">
        <v>1.0058181818181817</v>
      </c>
      <c r="Q33" s="71">
        <v>11000</v>
      </c>
      <c r="R33" s="74">
        <f>'Contrato X Realizado 4ºTRIME '!I33</f>
        <v>7377</v>
      </c>
      <c r="S33" s="79">
        <v>0.67063636363636359</v>
      </c>
      <c r="T33" s="75"/>
      <c r="U33" s="71">
        <f t="shared" ref="U33:V37" si="5">B33+E33+H33+K33+N33+Q33</f>
        <v>61741.93548387097</v>
      </c>
      <c r="V33" s="151">
        <f t="shared" si="5"/>
        <v>55594</v>
      </c>
      <c r="W33" s="79">
        <f>V33/U33</f>
        <v>0.90042528735632177</v>
      </c>
    </row>
    <row r="34" spans="1:23">
      <c r="A34" s="70" t="s">
        <v>27</v>
      </c>
      <c r="B34" s="148">
        <f>(E34/31)*19</f>
        <v>4088.0645161290322</v>
      </c>
      <c r="C34" s="164">
        <f>'[1]CONSULTAS NÃO MÉDICAS'!B21</f>
        <v>4309</v>
      </c>
      <c r="D34" s="165">
        <f>C34/B34</f>
        <v>1.0540440306162708</v>
      </c>
      <c r="E34" s="148">
        <v>6670</v>
      </c>
      <c r="F34" s="166">
        <f>'[1]CONSULTAS NÃO MÉDICAS'!C21</f>
        <v>5219</v>
      </c>
      <c r="G34" s="165">
        <f>F34/E34</f>
        <v>0.7824587706146926</v>
      </c>
      <c r="H34" s="148">
        <v>6670</v>
      </c>
      <c r="I34" s="164">
        <f>'[1]CONSULTAS NÃO MÉDICAS'!D21</f>
        <v>7542</v>
      </c>
      <c r="J34" s="165">
        <f>I34/H34</f>
        <v>1.1307346326836583</v>
      </c>
      <c r="K34" s="71">
        <v>6670</v>
      </c>
      <c r="L34" s="99">
        <v>8688</v>
      </c>
      <c r="M34" s="79">
        <v>1.3025487256371815</v>
      </c>
      <c r="N34" s="71">
        <v>6670</v>
      </c>
      <c r="O34" s="100">
        <v>9685</v>
      </c>
      <c r="P34" s="79">
        <v>1.4520239880059971</v>
      </c>
      <c r="Q34" s="71">
        <v>6670</v>
      </c>
      <c r="R34" s="74">
        <f>'Contrato X Realizado 4ºTRIME '!I34</f>
        <v>6522</v>
      </c>
      <c r="S34" s="79">
        <v>1.1154422788605698</v>
      </c>
      <c r="T34" s="75"/>
      <c r="U34" s="71">
        <f t="shared" si="5"/>
        <v>37438.06451612903</v>
      </c>
      <c r="V34" s="151">
        <f t="shared" si="5"/>
        <v>41965</v>
      </c>
      <c r="W34" s="79">
        <f>V34/U34</f>
        <v>1.1209179892812215</v>
      </c>
    </row>
    <row r="35" spans="1:23">
      <c r="A35" s="70" t="s">
        <v>28</v>
      </c>
      <c r="B35" s="148">
        <f>(E35/31)*19</f>
        <v>1838.7096774193549</v>
      </c>
      <c r="C35" s="164">
        <v>1376</v>
      </c>
      <c r="D35" s="165">
        <f>C35/B35</f>
        <v>0.74835087719298243</v>
      </c>
      <c r="E35" s="148">
        <v>3000</v>
      </c>
      <c r="F35" s="166">
        <v>2778</v>
      </c>
      <c r="G35" s="165">
        <f>F35/E35</f>
        <v>0.92600000000000005</v>
      </c>
      <c r="H35" s="148">
        <v>3000</v>
      </c>
      <c r="I35" s="164">
        <v>3543</v>
      </c>
      <c r="J35" s="165">
        <f>I35/H35</f>
        <v>1.181</v>
      </c>
      <c r="K35" s="71">
        <v>3000</v>
      </c>
      <c r="L35" s="99">
        <v>3147</v>
      </c>
      <c r="M35" s="79">
        <v>1.0489999999999999</v>
      </c>
      <c r="N35" s="71">
        <v>3000</v>
      </c>
      <c r="O35" s="100">
        <v>3360</v>
      </c>
      <c r="P35" s="79">
        <v>1.1200000000000001</v>
      </c>
      <c r="Q35" s="71">
        <v>3000</v>
      </c>
      <c r="R35" s="74">
        <f>'Contrato X Realizado 4ºTRIME '!I35</f>
        <v>3299</v>
      </c>
      <c r="S35" s="79">
        <v>1.1486666666666667</v>
      </c>
      <c r="T35" s="75"/>
      <c r="U35" s="71">
        <f t="shared" si="5"/>
        <v>16838.709677419356</v>
      </c>
      <c r="V35" s="151">
        <f t="shared" si="5"/>
        <v>17503</v>
      </c>
      <c r="W35" s="79">
        <f>V35/U35</f>
        <v>1.0394501915708811</v>
      </c>
    </row>
    <row r="36" spans="1:23">
      <c r="A36" s="101" t="s">
        <v>29</v>
      </c>
      <c r="B36" s="148">
        <v>122</v>
      </c>
      <c r="C36" s="167">
        <v>101</v>
      </c>
      <c r="D36" s="165">
        <f>C36/B36</f>
        <v>0.82786885245901642</v>
      </c>
      <c r="E36" s="148">
        <v>200</v>
      </c>
      <c r="F36" s="166">
        <v>318</v>
      </c>
      <c r="G36" s="165">
        <f>F36/E36</f>
        <v>1.59</v>
      </c>
      <c r="H36" s="148">
        <v>200</v>
      </c>
      <c r="I36" s="164">
        <v>59</v>
      </c>
      <c r="J36" s="165">
        <f>I36/H36</f>
        <v>0.29499999999999998</v>
      </c>
      <c r="K36" s="71">
        <v>200</v>
      </c>
      <c r="L36" s="99">
        <v>241</v>
      </c>
      <c r="M36" s="79">
        <v>1.2050000000000001</v>
      </c>
      <c r="N36" s="71">
        <v>200</v>
      </c>
      <c r="O36" s="100">
        <v>88</v>
      </c>
      <c r="P36" s="79">
        <v>0.44</v>
      </c>
      <c r="Q36" s="71">
        <v>200</v>
      </c>
      <c r="R36" s="74">
        <f>'Contrato X Realizado 4ºTRIME '!I36</f>
        <v>231</v>
      </c>
      <c r="S36" s="79">
        <v>0.94499999999999995</v>
      </c>
      <c r="T36" s="75"/>
      <c r="U36" s="71">
        <f t="shared" si="5"/>
        <v>1122</v>
      </c>
      <c r="V36" s="151">
        <f t="shared" si="5"/>
        <v>1038</v>
      </c>
      <c r="W36" s="79">
        <f>V36/U36</f>
        <v>0.92513368983957223</v>
      </c>
    </row>
    <row r="37" spans="1:23">
      <c r="A37" s="70"/>
      <c r="B37" s="168">
        <f>SUM(B33:B36)</f>
        <v>12790.709677419354</v>
      </c>
      <c r="C37" s="169">
        <f>SUM(C33:C36)</f>
        <v>9813</v>
      </c>
      <c r="D37" s="165">
        <f>C37/B37</f>
        <v>0.7671974618674845</v>
      </c>
      <c r="E37" s="170">
        <f>SUM(E33:E36)</f>
        <v>20870</v>
      </c>
      <c r="F37" s="128">
        <f>SUM(F33:F36)</f>
        <v>17226</v>
      </c>
      <c r="G37" s="165">
        <f>F37/E37</f>
        <v>0.82539530426449448</v>
      </c>
      <c r="H37" s="171">
        <f>SUM(H33:H36)</f>
        <v>20870</v>
      </c>
      <c r="I37" s="128">
        <f>SUM(I33:I36)</f>
        <v>22183</v>
      </c>
      <c r="J37" s="165">
        <f>I37/H37</f>
        <v>1.0629132726401533</v>
      </c>
      <c r="K37" s="102">
        <v>20870</v>
      </c>
      <c r="L37" s="80">
        <v>25252</v>
      </c>
      <c r="M37" s="79">
        <v>1.2099664590321035</v>
      </c>
      <c r="N37" s="103">
        <v>20870</v>
      </c>
      <c r="O37" s="78">
        <v>24197</v>
      </c>
      <c r="P37" s="79">
        <v>1.1594154288452323</v>
      </c>
      <c r="Q37" s="104">
        <v>20870</v>
      </c>
      <c r="R37" s="78">
        <f>SUM(R33:R36)</f>
        <v>17429</v>
      </c>
      <c r="S37" s="79">
        <v>0.88413991375179679</v>
      </c>
      <c r="T37" s="75"/>
      <c r="U37" s="71">
        <f t="shared" si="5"/>
        <v>117140.70967741936</v>
      </c>
      <c r="V37" s="78">
        <f t="shared" si="5"/>
        <v>116100</v>
      </c>
      <c r="W37" s="79">
        <f>V37/U37</f>
        <v>0.99111573013100862</v>
      </c>
    </row>
    <row r="38" spans="1:23">
      <c r="A38" s="105" t="s">
        <v>30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91"/>
      <c r="L38" s="92"/>
      <c r="M38" s="92"/>
      <c r="N38" s="93"/>
      <c r="O38" s="92"/>
      <c r="P38" s="92"/>
      <c r="Q38" s="93"/>
      <c r="R38" s="92"/>
      <c r="S38" s="92"/>
      <c r="T38" s="82"/>
      <c r="U38" s="94"/>
      <c r="V38" s="95"/>
      <c r="W38" s="94"/>
    </row>
    <row r="39" spans="1:23">
      <c r="A39" s="295" t="s">
        <v>31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64"/>
      <c r="U39" s="64"/>
      <c r="V39" s="64"/>
      <c r="W39" s="64"/>
    </row>
    <row r="40" spans="1:23">
      <c r="A40" s="296" t="s">
        <v>32</v>
      </c>
      <c r="B40" s="309" t="s">
        <v>9</v>
      </c>
      <c r="C40" s="309"/>
      <c r="D40" s="309"/>
      <c r="E40" s="309" t="s">
        <v>10</v>
      </c>
      <c r="F40" s="309"/>
      <c r="G40" s="309"/>
      <c r="H40" s="309" t="s">
        <v>11</v>
      </c>
      <c r="I40" s="309"/>
      <c r="J40" s="309"/>
      <c r="K40" s="294" t="s">
        <v>57</v>
      </c>
      <c r="L40" s="282"/>
      <c r="M40" s="283"/>
      <c r="N40" s="294" t="s">
        <v>58</v>
      </c>
      <c r="O40" s="282"/>
      <c r="P40" s="283"/>
      <c r="Q40" s="290" t="s">
        <v>59</v>
      </c>
      <c r="R40" s="290"/>
      <c r="S40" s="290"/>
      <c r="T40" s="60"/>
      <c r="U40" s="290" t="str">
        <f>U24</f>
        <v>Acumulado 2º Semestre</v>
      </c>
      <c r="V40" s="290"/>
      <c r="W40" s="290"/>
    </row>
    <row r="41" spans="1:23" s="57" customFormat="1">
      <c r="A41" s="296"/>
      <c r="B41" s="145" t="s">
        <v>13</v>
      </c>
      <c r="C41" s="159" t="s">
        <v>14</v>
      </c>
      <c r="D41" s="147" t="s">
        <v>5</v>
      </c>
      <c r="E41" s="145" t="s">
        <v>13</v>
      </c>
      <c r="F41" s="159" t="s">
        <v>14</v>
      </c>
      <c r="G41" s="147" t="s">
        <v>5</v>
      </c>
      <c r="H41" s="145" t="s">
        <v>13</v>
      </c>
      <c r="I41" s="159" t="s">
        <v>14</v>
      </c>
      <c r="J41" s="147" t="s">
        <v>5</v>
      </c>
      <c r="K41" s="66" t="s">
        <v>13</v>
      </c>
      <c r="L41" s="87" t="s">
        <v>14</v>
      </c>
      <c r="M41" s="68" t="s">
        <v>5</v>
      </c>
      <c r="N41" s="66" t="s">
        <v>13</v>
      </c>
      <c r="O41" s="87" t="s">
        <v>14</v>
      </c>
      <c r="P41" s="68" t="s">
        <v>5</v>
      </c>
      <c r="Q41" s="66" t="s">
        <v>13</v>
      </c>
      <c r="R41" s="87" t="s">
        <v>14</v>
      </c>
      <c r="S41" s="68" t="s">
        <v>5</v>
      </c>
      <c r="T41" s="69"/>
      <c r="U41" s="66" t="s">
        <v>13</v>
      </c>
      <c r="V41" s="87" t="s">
        <v>14</v>
      </c>
      <c r="W41" s="68" t="s">
        <v>5</v>
      </c>
    </row>
    <row r="42" spans="1:23">
      <c r="A42" s="70" t="s">
        <v>33</v>
      </c>
      <c r="B42" s="148">
        <f>(E42/31)*19</f>
        <v>1103.2258064516129</v>
      </c>
      <c r="C42" s="172">
        <v>905</v>
      </c>
      <c r="D42" s="160">
        <f>IF(B42=0,0,(C42/B42))</f>
        <v>0.82032163742690056</v>
      </c>
      <c r="E42" s="171">
        <v>1800</v>
      </c>
      <c r="F42" s="172">
        <v>1043</v>
      </c>
      <c r="G42" s="160">
        <f>IF(E42=0,0,(F42/E42))</f>
        <v>0.57944444444444443</v>
      </c>
      <c r="H42" s="171">
        <v>1800</v>
      </c>
      <c r="I42" s="172">
        <v>1238</v>
      </c>
      <c r="J42" s="160">
        <f>IF(H42=0,0,(I42/H42))</f>
        <v>0.68777777777777782</v>
      </c>
      <c r="K42" s="104">
        <v>1800</v>
      </c>
      <c r="L42" s="106">
        <v>1395</v>
      </c>
      <c r="M42" s="89">
        <v>0.77500000000000002</v>
      </c>
      <c r="N42" s="104">
        <v>1800</v>
      </c>
      <c r="O42" s="125">
        <v>1354</v>
      </c>
      <c r="P42" s="89">
        <v>0.75222222222222224</v>
      </c>
      <c r="Q42" s="104">
        <v>1800</v>
      </c>
      <c r="R42" s="125">
        <f>'Contrato X Realizado 4ºTRIME '!I42</f>
        <v>1587</v>
      </c>
      <c r="S42" s="89">
        <v>0.69833333333333336</v>
      </c>
      <c r="T42" s="75"/>
      <c r="U42" s="71">
        <f>B42+E42+H42+K42+N42+Q42</f>
        <v>10103.225806451614</v>
      </c>
      <c r="V42" s="78">
        <f>C42+F42+I42+L42+O42+R42</f>
        <v>7522</v>
      </c>
      <c r="W42" s="89">
        <f>V42/U42</f>
        <v>0.74451468710089397</v>
      </c>
    </row>
    <row r="43" spans="1:23">
      <c r="A43" s="91" t="s">
        <v>80</v>
      </c>
      <c r="B43" s="91"/>
      <c r="C43" s="91"/>
      <c r="D43" s="91"/>
      <c r="E43" s="91"/>
      <c r="F43" s="91"/>
      <c r="G43" s="91"/>
      <c r="H43" s="91"/>
      <c r="I43" s="91"/>
      <c r="J43" s="91"/>
      <c r="K43" s="93"/>
      <c r="L43" s="92"/>
      <c r="M43" s="92"/>
      <c r="N43" s="93"/>
      <c r="O43" s="92"/>
      <c r="P43" s="92"/>
      <c r="Q43" s="93"/>
      <c r="R43" s="92"/>
      <c r="S43" s="92"/>
      <c r="T43" s="82"/>
      <c r="U43" s="94"/>
      <c r="V43" s="95"/>
      <c r="W43" s="94"/>
    </row>
    <row r="44" spans="1:23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64"/>
      <c r="U44" s="64"/>
      <c r="V44" s="64"/>
      <c r="W44" s="64"/>
    </row>
    <row r="45" spans="1:23">
      <c r="A45" s="301" t="s">
        <v>34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</row>
    <row r="46" spans="1:23">
      <c r="A46" s="296" t="s">
        <v>34</v>
      </c>
      <c r="B46" s="309" t="s">
        <v>9</v>
      </c>
      <c r="C46" s="309"/>
      <c r="D46" s="309"/>
      <c r="E46" s="309" t="s">
        <v>10</v>
      </c>
      <c r="F46" s="309"/>
      <c r="G46" s="309"/>
      <c r="H46" s="309" t="s">
        <v>11</v>
      </c>
      <c r="I46" s="309"/>
      <c r="J46" s="309"/>
      <c r="K46" s="294" t="s">
        <v>57</v>
      </c>
      <c r="L46" s="282"/>
      <c r="M46" s="283"/>
      <c r="N46" s="294" t="s">
        <v>58</v>
      </c>
      <c r="O46" s="282"/>
      <c r="P46" s="283"/>
      <c r="Q46" s="290" t="s">
        <v>59</v>
      </c>
      <c r="R46" s="290"/>
      <c r="S46" s="290"/>
      <c r="T46" s="60"/>
      <c r="U46" s="290" t="str">
        <f>U13</f>
        <v>Acumulado 2º Semestre</v>
      </c>
      <c r="V46" s="290"/>
      <c r="W46" s="290"/>
    </row>
    <row r="47" spans="1:23" s="57" customFormat="1">
      <c r="A47" s="296"/>
      <c r="B47" s="145" t="s">
        <v>13</v>
      </c>
      <c r="C47" s="173" t="s">
        <v>14</v>
      </c>
      <c r="D47" s="165" t="s">
        <v>5</v>
      </c>
      <c r="E47" s="145" t="s">
        <v>13</v>
      </c>
      <c r="F47" s="173" t="s">
        <v>14</v>
      </c>
      <c r="G47" s="165" t="s">
        <v>5</v>
      </c>
      <c r="H47" s="145" t="s">
        <v>13</v>
      </c>
      <c r="I47" s="173" t="s">
        <v>14</v>
      </c>
      <c r="J47" s="165" t="s">
        <v>5</v>
      </c>
      <c r="K47" s="66" t="s">
        <v>13</v>
      </c>
      <c r="L47" s="107" t="s">
        <v>14</v>
      </c>
      <c r="M47" s="79" t="s">
        <v>5</v>
      </c>
      <c r="N47" s="66" t="s">
        <v>13</v>
      </c>
      <c r="O47" s="107" t="s">
        <v>14</v>
      </c>
      <c r="P47" s="79" t="s">
        <v>5</v>
      </c>
      <c r="Q47" s="66" t="s">
        <v>13</v>
      </c>
      <c r="R47" s="107" t="s">
        <v>14</v>
      </c>
      <c r="S47" s="79" t="s">
        <v>5</v>
      </c>
      <c r="T47" s="69"/>
      <c r="U47" s="66" t="s">
        <v>13</v>
      </c>
      <c r="V47" s="107" t="s">
        <v>14</v>
      </c>
      <c r="W47" s="79" t="s">
        <v>5</v>
      </c>
    </row>
    <row r="48" spans="1:23">
      <c r="A48" s="70" t="s">
        <v>35</v>
      </c>
      <c r="B48" s="148">
        <f>(E48/31)*19</f>
        <v>796.77419354838707</v>
      </c>
      <c r="C48" s="128">
        <v>1657</v>
      </c>
      <c r="D48" s="174">
        <f>IF(B48=0,0,(C48/B48))</f>
        <v>2.0796356275303642</v>
      </c>
      <c r="E48" s="171">
        <v>1300</v>
      </c>
      <c r="F48" s="172">
        <v>1658</v>
      </c>
      <c r="G48" s="174">
        <f>IF(E48=0,0,(F48/E48))</f>
        <v>1.2753846153846153</v>
      </c>
      <c r="H48" s="171">
        <v>1300</v>
      </c>
      <c r="I48" s="172">
        <v>1559</v>
      </c>
      <c r="J48" s="174">
        <f>IF(H48=0,0,(I48/H48))</f>
        <v>1.1992307692307693</v>
      </c>
      <c r="K48" s="104">
        <v>1300</v>
      </c>
      <c r="L48" s="78">
        <v>1589</v>
      </c>
      <c r="M48" s="108">
        <v>1.2223076923076923</v>
      </c>
      <c r="N48" s="104">
        <v>1300</v>
      </c>
      <c r="O48" s="126">
        <v>1615</v>
      </c>
      <c r="P48" s="108">
        <v>1.2423076923076923</v>
      </c>
      <c r="Q48" s="104">
        <v>1300</v>
      </c>
      <c r="R48" s="125">
        <f>'Contrato X Realizado 4ºTRIME '!I48</f>
        <v>1741</v>
      </c>
      <c r="S48" s="108">
        <v>1.0415384615384615</v>
      </c>
      <c r="T48" s="75"/>
      <c r="U48" s="71">
        <f>B48+E48+H48+K48+N48+Q48</f>
        <v>7296.7741935483873</v>
      </c>
      <c r="V48" s="78">
        <f>C48+F48+I48+L48+O48+R48</f>
        <v>9819</v>
      </c>
      <c r="W48" s="108">
        <f>V48/U48</f>
        <v>1.3456631299734747</v>
      </c>
    </row>
    <row r="49" spans="1:23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3"/>
      <c r="L49" s="92"/>
      <c r="M49" s="92"/>
      <c r="N49" s="93"/>
      <c r="O49" s="92"/>
      <c r="P49" s="92"/>
      <c r="Q49" s="93"/>
      <c r="R49" s="92"/>
      <c r="S49" s="92"/>
      <c r="T49" s="82"/>
      <c r="U49" s="94"/>
      <c r="V49" s="95"/>
      <c r="W49" s="94"/>
    </row>
    <row r="50" spans="1:23">
      <c r="A50" s="295" t="s">
        <v>36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64"/>
      <c r="U50" s="64"/>
      <c r="V50" s="64"/>
      <c r="W50" s="64"/>
    </row>
    <row r="51" spans="1:23">
      <c r="A51" s="296" t="s">
        <v>37</v>
      </c>
      <c r="B51" s="309" t="s">
        <v>9</v>
      </c>
      <c r="C51" s="309"/>
      <c r="D51" s="309"/>
      <c r="E51" s="309" t="s">
        <v>10</v>
      </c>
      <c r="F51" s="309"/>
      <c r="G51" s="309"/>
      <c r="H51" s="309" t="s">
        <v>11</v>
      </c>
      <c r="I51" s="309"/>
      <c r="J51" s="309"/>
      <c r="K51" s="294" t="s">
        <v>57</v>
      </c>
      <c r="L51" s="282"/>
      <c r="M51" s="283"/>
      <c r="N51" s="294" t="s">
        <v>58</v>
      </c>
      <c r="O51" s="282"/>
      <c r="P51" s="283"/>
      <c r="Q51" s="294" t="s">
        <v>59</v>
      </c>
      <c r="R51" s="282"/>
      <c r="S51" s="283"/>
      <c r="T51" s="60"/>
      <c r="U51" s="290" t="str">
        <f>U46</f>
        <v>Acumulado 2º Semestre</v>
      </c>
      <c r="V51" s="290"/>
      <c r="W51" s="290"/>
    </row>
    <row r="52" spans="1:23" s="57" customFormat="1">
      <c r="A52" s="296"/>
      <c r="B52" s="175" t="s">
        <v>13</v>
      </c>
      <c r="C52" s="173" t="s">
        <v>14</v>
      </c>
      <c r="D52" s="165" t="s">
        <v>5</v>
      </c>
      <c r="E52" s="145" t="s">
        <v>13</v>
      </c>
      <c r="F52" s="176" t="s">
        <v>14</v>
      </c>
      <c r="G52" s="147" t="s">
        <v>5</v>
      </c>
      <c r="H52" s="145" t="s">
        <v>13</v>
      </c>
      <c r="I52" s="146" t="s">
        <v>14</v>
      </c>
      <c r="J52" s="147" t="s">
        <v>5</v>
      </c>
      <c r="K52" s="66" t="s">
        <v>13</v>
      </c>
      <c r="L52" s="121" t="s">
        <v>14</v>
      </c>
      <c r="M52" s="68" t="s">
        <v>5</v>
      </c>
      <c r="N52" s="66" t="s">
        <v>13</v>
      </c>
      <c r="O52" s="120" t="s">
        <v>14</v>
      </c>
      <c r="P52" s="68" t="s">
        <v>5</v>
      </c>
      <c r="Q52" s="66" t="s">
        <v>13</v>
      </c>
      <c r="R52" s="67" t="s">
        <v>14</v>
      </c>
      <c r="S52" s="98" t="s">
        <v>5</v>
      </c>
      <c r="T52" s="69"/>
      <c r="U52" s="66" t="s">
        <v>13</v>
      </c>
      <c r="V52" s="87" t="s">
        <v>14</v>
      </c>
      <c r="W52" s="68" t="s">
        <v>5</v>
      </c>
    </row>
    <row r="53" spans="1:23" s="81" customFormat="1">
      <c r="A53" s="129" t="s">
        <v>82</v>
      </c>
      <c r="B53" s="313">
        <f>(E53/31)*19</f>
        <v>153.2258064516129</v>
      </c>
      <c r="C53" s="315">
        <v>102</v>
      </c>
      <c r="D53" s="317">
        <v>1.6105263157894736</v>
      </c>
      <c r="E53" s="319">
        <v>250</v>
      </c>
      <c r="F53" s="321">
        <v>219</v>
      </c>
      <c r="G53" s="322">
        <v>0.876</v>
      </c>
      <c r="H53" s="323">
        <v>250</v>
      </c>
      <c r="I53" s="321">
        <v>293</v>
      </c>
      <c r="J53" s="322">
        <v>1.1719999999999999</v>
      </c>
      <c r="K53" s="189">
        <v>250</v>
      </c>
      <c r="L53" s="190">
        <v>217</v>
      </c>
      <c r="M53" s="191">
        <v>0.86799999999999999</v>
      </c>
      <c r="N53" s="192">
        <v>250</v>
      </c>
      <c r="O53" s="193">
        <v>289</v>
      </c>
      <c r="P53" s="191">
        <v>1.1559999999999999</v>
      </c>
      <c r="Q53" s="192">
        <v>250</v>
      </c>
      <c r="R53" s="190">
        <f>'Contrato X Realizado 4ºTRIME '!I53:I56</f>
        <v>147</v>
      </c>
      <c r="S53" s="177">
        <v>1.4619883040935673</v>
      </c>
      <c r="T53" s="178"/>
      <c r="U53" s="115">
        <v>1408</v>
      </c>
      <c r="V53" s="194">
        <f>R53+O53+L53+I53+F53+C53</f>
        <v>1267</v>
      </c>
      <c r="W53" s="310">
        <f>IF(U53=0,0,(V53/U53))</f>
        <v>0.89985795454545459</v>
      </c>
    </row>
    <row r="54" spans="1:23" s="62" customFormat="1" ht="12.75" hidden="1" customHeight="1">
      <c r="A54" s="122" t="s">
        <v>40</v>
      </c>
      <c r="B54" s="314"/>
      <c r="C54" s="316"/>
      <c r="D54" s="318"/>
      <c r="E54" s="320"/>
      <c r="F54" s="316"/>
      <c r="G54" s="318"/>
      <c r="H54" s="320"/>
      <c r="I54" s="316"/>
      <c r="J54" s="318"/>
      <c r="K54" s="182"/>
      <c r="L54" s="183"/>
      <c r="M54" s="184"/>
      <c r="N54" s="185"/>
      <c r="O54" s="186"/>
      <c r="P54" s="184"/>
      <c r="Q54" s="185"/>
      <c r="R54" s="183"/>
      <c r="S54" s="184"/>
      <c r="T54" s="178"/>
      <c r="U54" s="187"/>
      <c r="V54" s="188"/>
      <c r="W54" s="311"/>
    </row>
    <row r="55" spans="1:23" ht="12.75" hidden="1" customHeight="1">
      <c r="A55" s="123" t="s">
        <v>41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82"/>
      <c r="L55" s="183"/>
      <c r="M55" s="184"/>
      <c r="N55" s="185"/>
      <c r="O55" s="186"/>
      <c r="P55" s="184"/>
      <c r="Q55" s="185"/>
      <c r="R55" s="183"/>
      <c r="S55" s="184"/>
      <c r="T55" s="180"/>
      <c r="U55" s="195"/>
      <c r="V55" s="196"/>
      <c r="W55" s="312"/>
    </row>
    <row r="56" spans="1:23" ht="12.75" hidden="1" customHeight="1">
      <c r="A56" s="301" t="s">
        <v>42</v>
      </c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</row>
    <row r="57" spans="1:23" ht="12.75" hidden="1" customHeight="1">
      <c r="A57" s="302" t="s">
        <v>43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294" t="s">
        <v>44</v>
      </c>
      <c r="L57" s="282"/>
      <c r="M57" s="283"/>
      <c r="N57" s="294" t="s">
        <v>45</v>
      </c>
      <c r="O57" s="282"/>
      <c r="P57" s="283"/>
      <c r="Q57" s="290" t="s">
        <v>46</v>
      </c>
      <c r="R57" s="290"/>
      <c r="S57" s="290"/>
      <c r="T57" s="60"/>
      <c r="U57" s="290" t="str">
        <f>U51</f>
        <v>Acumulado 2º Semestre</v>
      </c>
      <c r="V57" s="290"/>
      <c r="W57" s="290"/>
    </row>
    <row r="58" spans="1:23" s="57" customFormat="1" ht="12.75" hidden="1" customHeight="1">
      <c r="A58" s="302"/>
      <c r="B58" s="135"/>
      <c r="C58" s="135"/>
      <c r="D58" s="135"/>
      <c r="E58" s="135"/>
      <c r="F58" s="135"/>
      <c r="G58" s="135"/>
      <c r="H58" s="135"/>
      <c r="I58" s="135"/>
      <c r="J58" s="135"/>
      <c r="K58" s="66" t="s">
        <v>13</v>
      </c>
      <c r="L58" s="67" t="s">
        <v>14</v>
      </c>
      <c r="M58" s="68" t="s">
        <v>5</v>
      </c>
      <c r="N58" s="66" t="s">
        <v>13</v>
      </c>
      <c r="O58" s="67" t="s">
        <v>14</v>
      </c>
      <c r="P58" s="68" t="s">
        <v>5</v>
      </c>
      <c r="Q58" s="66" t="s">
        <v>13</v>
      </c>
      <c r="R58" s="67" t="s">
        <v>14</v>
      </c>
      <c r="S58" s="68" t="s">
        <v>5</v>
      </c>
      <c r="T58" s="69"/>
      <c r="U58" s="66" t="s">
        <v>13</v>
      </c>
      <c r="V58" s="87" t="s">
        <v>14</v>
      </c>
      <c r="W58" s="68" t="s">
        <v>5</v>
      </c>
    </row>
    <row r="59" spans="1:23" ht="12.75" hidden="1" customHeight="1">
      <c r="A59" s="111" t="s">
        <v>47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66">
        <v>8</v>
      </c>
      <c r="L59" s="109">
        <v>0</v>
      </c>
      <c r="M59" s="112">
        <v>0</v>
      </c>
      <c r="N59" s="66">
        <v>8</v>
      </c>
      <c r="O59" s="109">
        <v>0</v>
      </c>
      <c r="P59" s="112">
        <v>0</v>
      </c>
      <c r="Q59" s="66">
        <v>8</v>
      </c>
      <c r="R59" s="109">
        <v>0</v>
      </c>
      <c r="S59" s="112">
        <v>0</v>
      </c>
      <c r="T59" s="75"/>
      <c r="U59" s="104" t="e">
        <f>#REF!+#REF!+#REF!+K59+N59+Q59+#REF!+#REF!</f>
        <v>#REF!</v>
      </c>
      <c r="V59" s="106" t="e">
        <f>#REF!+#REF!+#REF!+L59+O59+R59+#REF!+#REF!</f>
        <v>#REF!</v>
      </c>
      <c r="W59" s="89" t="e">
        <f>IF(U59=0,0,(V59/U59))</f>
        <v>#REF!</v>
      </c>
    </row>
    <row r="60" spans="1:23">
      <c r="A60" s="303" t="s">
        <v>48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64"/>
      <c r="U60" s="64"/>
      <c r="V60" s="64"/>
      <c r="W60" s="64"/>
    </row>
    <row r="61" spans="1:23">
      <c r="A61" s="296" t="s">
        <v>49</v>
      </c>
      <c r="B61" s="309" t="s">
        <v>9</v>
      </c>
      <c r="C61" s="309"/>
      <c r="D61" s="309"/>
      <c r="E61" s="309" t="s">
        <v>10</v>
      </c>
      <c r="F61" s="309"/>
      <c r="G61" s="309"/>
      <c r="H61" s="309" t="s">
        <v>11</v>
      </c>
      <c r="I61" s="309"/>
      <c r="J61" s="309"/>
      <c r="K61" s="294" t="s">
        <v>57</v>
      </c>
      <c r="L61" s="282"/>
      <c r="M61" s="283"/>
      <c r="N61" s="294" t="s">
        <v>58</v>
      </c>
      <c r="O61" s="282"/>
      <c r="P61" s="283"/>
      <c r="Q61" s="290" t="s">
        <v>59</v>
      </c>
      <c r="R61" s="290"/>
      <c r="S61" s="290"/>
      <c r="T61" s="60"/>
      <c r="U61" s="290" t="str">
        <f>U51</f>
        <v>Acumulado 2º Semestre</v>
      </c>
      <c r="V61" s="290"/>
      <c r="W61" s="290"/>
    </row>
    <row r="62" spans="1:23" s="57" customFormat="1">
      <c r="A62" s="296"/>
      <c r="B62" s="145" t="s">
        <v>13</v>
      </c>
      <c r="C62" s="173" t="s">
        <v>14</v>
      </c>
      <c r="D62" s="165" t="s">
        <v>5</v>
      </c>
      <c r="E62" s="145" t="s">
        <v>13</v>
      </c>
      <c r="F62" s="173" t="s">
        <v>14</v>
      </c>
      <c r="G62" s="165" t="s">
        <v>5</v>
      </c>
      <c r="H62" s="145" t="s">
        <v>13</v>
      </c>
      <c r="I62" s="173" t="s">
        <v>14</v>
      </c>
      <c r="J62" s="165" t="s">
        <v>5</v>
      </c>
      <c r="K62" s="66" t="s">
        <v>13</v>
      </c>
      <c r="L62" s="67" t="s">
        <v>14</v>
      </c>
      <c r="M62" s="68" t="s">
        <v>5</v>
      </c>
      <c r="N62" s="66" t="s">
        <v>13</v>
      </c>
      <c r="O62" s="67" t="s">
        <v>14</v>
      </c>
      <c r="P62" s="68" t="s">
        <v>5</v>
      </c>
      <c r="Q62" s="66" t="s">
        <v>13</v>
      </c>
      <c r="R62" s="67" t="s">
        <v>14</v>
      </c>
      <c r="S62" s="68" t="s">
        <v>5</v>
      </c>
      <c r="T62" s="69"/>
      <c r="U62" s="66" t="s">
        <v>13</v>
      </c>
      <c r="V62" s="87" t="s">
        <v>14</v>
      </c>
      <c r="W62" s="68" t="s">
        <v>5</v>
      </c>
    </row>
    <row r="63" spans="1:23">
      <c r="A63" s="70" t="s">
        <v>50</v>
      </c>
      <c r="B63" s="148">
        <f>(E63/31)*19</f>
        <v>55.161290322580648</v>
      </c>
      <c r="C63" s="128">
        <v>12</v>
      </c>
      <c r="D63" s="174">
        <v>0.21052631578947367</v>
      </c>
      <c r="E63" s="171">
        <v>90</v>
      </c>
      <c r="F63" s="172">
        <v>22</v>
      </c>
      <c r="G63" s="174">
        <v>0.24444444444444444</v>
      </c>
      <c r="H63" s="171">
        <v>90</v>
      </c>
      <c r="I63" s="172">
        <v>91</v>
      </c>
      <c r="J63" s="174">
        <v>1.0111111111111111</v>
      </c>
      <c r="K63" s="66">
        <v>90</v>
      </c>
      <c r="L63" s="78">
        <v>119</v>
      </c>
      <c r="M63" s="112">
        <v>1.3222222222222222</v>
      </c>
      <c r="N63" s="66">
        <v>90</v>
      </c>
      <c r="O63" s="127">
        <v>93</v>
      </c>
      <c r="P63" s="112">
        <v>1.0333333333333334</v>
      </c>
      <c r="Q63" s="66">
        <v>90</v>
      </c>
      <c r="R63" s="78">
        <f>'Contrato X Realizado 4ºTRIME '!I64</f>
        <v>101</v>
      </c>
      <c r="S63" s="112">
        <v>1.0555555555555556</v>
      </c>
      <c r="T63" s="75"/>
      <c r="U63" s="71">
        <f>B63+E63+H63+K63+N63+Q63</f>
        <v>505.16129032258061</v>
      </c>
      <c r="V63" s="78">
        <f>C63+F63+I63+L63+O63+R63</f>
        <v>438</v>
      </c>
      <c r="W63" s="89">
        <f>IF(U63=0,0,(V63/U63))</f>
        <v>0.86704980842911883</v>
      </c>
    </row>
    <row r="64" spans="1:23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3"/>
      <c r="L64" s="92"/>
      <c r="M64" s="92"/>
      <c r="N64" s="93"/>
      <c r="O64" s="92"/>
      <c r="P64" s="92"/>
      <c r="Q64" s="93"/>
      <c r="R64" s="92"/>
      <c r="S64" s="92"/>
      <c r="T64" s="82"/>
      <c r="U64" s="94"/>
      <c r="V64" s="95"/>
      <c r="W64" s="94"/>
    </row>
    <row r="65" spans="1:23" ht="12.75" hidden="1" customHeight="1">
      <c r="A65" s="301" t="s">
        <v>51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</row>
    <row r="66" spans="1:23" ht="12.75" hidden="1" customHeight="1">
      <c r="A66" s="296" t="s">
        <v>52</v>
      </c>
      <c r="B66" s="134"/>
      <c r="C66" s="134"/>
      <c r="D66" s="134"/>
      <c r="E66" s="134"/>
      <c r="F66" s="134"/>
      <c r="G66" s="134"/>
      <c r="H66" s="134"/>
      <c r="I66" s="134"/>
      <c r="J66" s="134"/>
      <c r="K66" s="294" t="s">
        <v>44</v>
      </c>
      <c r="L66" s="282"/>
      <c r="M66" s="283"/>
      <c r="N66" s="294" t="s">
        <v>45</v>
      </c>
      <c r="O66" s="282"/>
      <c r="P66" s="283"/>
      <c r="Q66" s="290" t="s">
        <v>46</v>
      </c>
      <c r="R66" s="290"/>
      <c r="S66" s="290"/>
      <c r="T66" s="60"/>
      <c r="U66" s="290" t="str">
        <f>U51</f>
        <v>Acumulado 2º Semestre</v>
      </c>
      <c r="V66" s="290"/>
      <c r="W66" s="290"/>
    </row>
    <row r="67" spans="1:23" s="57" customFormat="1" ht="12.75" hidden="1" customHeight="1">
      <c r="A67" s="296"/>
      <c r="B67" s="134"/>
      <c r="C67" s="134"/>
      <c r="D67" s="134"/>
      <c r="E67" s="134"/>
      <c r="F67" s="134"/>
      <c r="G67" s="134"/>
      <c r="H67" s="134"/>
      <c r="I67" s="134"/>
      <c r="J67" s="134"/>
      <c r="K67" s="66" t="s">
        <v>13</v>
      </c>
      <c r="L67" s="67" t="s">
        <v>14</v>
      </c>
      <c r="M67" s="68" t="s">
        <v>5</v>
      </c>
      <c r="N67" s="66" t="s">
        <v>13</v>
      </c>
      <c r="O67" s="67" t="s">
        <v>14</v>
      </c>
      <c r="P67" s="68" t="s">
        <v>5</v>
      </c>
      <c r="Q67" s="66" t="s">
        <v>13</v>
      </c>
      <c r="R67" s="67" t="s">
        <v>14</v>
      </c>
      <c r="S67" s="68" t="s">
        <v>5</v>
      </c>
      <c r="T67" s="69"/>
      <c r="U67" s="66" t="s">
        <v>13</v>
      </c>
      <c r="V67" s="87" t="s">
        <v>14</v>
      </c>
      <c r="W67" s="68" t="s">
        <v>5</v>
      </c>
    </row>
    <row r="68" spans="1:23" ht="12.75" hidden="1" customHeight="1">
      <c r="A68" s="70" t="s">
        <v>53</v>
      </c>
      <c r="B68" s="70"/>
      <c r="C68" s="70"/>
      <c r="D68" s="70"/>
      <c r="E68" s="70"/>
      <c r="F68" s="70"/>
      <c r="G68" s="70"/>
      <c r="H68" s="70"/>
      <c r="I68" s="70"/>
      <c r="J68" s="70"/>
      <c r="K68" s="66">
        <v>150</v>
      </c>
      <c r="L68" s="109" t="e">
        <v>#REF!</v>
      </c>
      <c r="M68" s="112" t="e">
        <v>#REF!</v>
      </c>
      <c r="N68" s="66">
        <v>150</v>
      </c>
      <c r="O68" s="109" t="e">
        <v>#REF!</v>
      </c>
      <c r="P68" s="112" t="e">
        <v>#REF!</v>
      </c>
      <c r="Q68" s="66">
        <v>150</v>
      </c>
      <c r="R68" s="109" t="e">
        <v>#REF!</v>
      </c>
      <c r="S68" s="112" t="e">
        <v>#REF!</v>
      </c>
      <c r="T68" s="75"/>
      <c r="U68" s="66" t="e">
        <f>#REF!+#REF!+#REF!+K68+N68+Q68+#REF!+#REF!</f>
        <v>#REF!</v>
      </c>
      <c r="V68" s="78" t="e">
        <f>#REF!+#REF!+#REF!+L68+O68+R68+#REF!+#REF!</f>
        <v>#REF!</v>
      </c>
      <c r="W68" s="112" t="e">
        <f>IF(U68=0,0,(V68/U68))</f>
        <v>#REF!</v>
      </c>
    </row>
    <row r="69" spans="1:23" ht="12.75" hidden="1" customHeight="1">
      <c r="A69" s="113" t="s">
        <v>54</v>
      </c>
      <c r="B69" s="113"/>
      <c r="C69" s="113"/>
      <c r="D69" s="113"/>
      <c r="E69" s="113"/>
      <c r="F69" s="113"/>
      <c r="G69" s="113"/>
      <c r="H69" s="113"/>
      <c r="I69" s="113"/>
      <c r="J69" s="113"/>
      <c r="K69" s="93"/>
      <c r="L69" s="92"/>
      <c r="M69" s="92"/>
      <c r="N69" s="93"/>
      <c r="O69" s="92"/>
      <c r="P69" s="92"/>
      <c r="Q69" s="93"/>
      <c r="R69" s="92"/>
      <c r="S69" s="92"/>
      <c r="T69" s="82"/>
      <c r="U69" s="94"/>
      <c r="V69" s="95"/>
      <c r="W69" s="94"/>
    </row>
    <row r="70" spans="1:23" ht="12.75" customHeight="1">
      <c r="A70" s="300" t="s">
        <v>55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64"/>
      <c r="U70" s="64"/>
      <c r="V70" s="64"/>
      <c r="W70" s="64"/>
    </row>
    <row r="71" spans="1:23">
      <c r="A71" s="296" t="s">
        <v>55</v>
      </c>
      <c r="B71" s="134" t="s">
        <v>9</v>
      </c>
      <c r="C71" s="134"/>
      <c r="D71" s="134"/>
      <c r="E71" s="134" t="s">
        <v>10</v>
      </c>
      <c r="F71" s="134"/>
      <c r="G71" s="134"/>
      <c r="H71" s="134" t="s">
        <v>11</v>
      </c>
      <c r="I71" s="134"/>
      <c r="J71" s="134"/>
      <c r="K71" s="294" t="s">
        <v>57</v>
      </c>
      <c r="L71" s="282"/>
      <c r="M71" s="283"/>
      <c r="N71" s="294" t="s">
        <v>58</v>
      </c>
      <c r="O71" s="282"/>
      <c r="P71" s="283"/>
      <c r="Q71" s="290" t="s">
        <v>59</v>
      </c>
      <c r="R71" s="290"/>
      <c r="S71" s="290"/>
      <c r="T71" s="60"/>
      <c r="U71" s="290" t="str">
        <f>U57</f>
        <v>Acumulado 2º Semestre</v>
      </c>
      <c r="V71" s="290"/>
      <c r="W71" s="290"/>
    </row>
    <row r="72" spans="1:23">
      <c r="A72" s="296"/>
      <c r="B72" s="134" t="s">
        <v>13</v>
      </c>
      <c r="C72" s="134" t="s">
        <v>14</v>
      </c>
      <c r="D72" s="134" t="s">
        <v>5</v>
      </c>
      <c r="E72" s="134" t="s">
        <v>13</v>
      </c>
      <c r="F72" s="134" t="s">
        <v>14</v>
      </c>
      <c r="G72" s="134" t="s">
        <v>5</v>
      </c>
      <c r="H72" s="134" t="s">
        <v>13</v>
      </c>
      <c r="I72" s="134" t="s">
        <v>14</v>
      </c>
      <c r="J72" s="134" t="s">
        <v>5</v>
      </c>
      <c r="K72" s="66" t="s">
        <v>13</v>
      </c>
      <c r="L72" s="87" t="s">
        <v>14</v>
      </c>
      <c r="M72" s="68" t="s">
        <v>5</v>
      </c>
      <c r="N72" s="66" t="s">
        <v>13</v>
      </c>
      <c r="O72" s="87" t="s">
        <v>14</v>
      </c>
      <c r="P72" s="68" t="s">
        <v>5</v>
      </c>
      <c r="Q72" s="66" t="s">
        <v>13</v>
      </c>
      <c r="R72" s="87" t="s">
        <v>14</v>
      </c>
      <c r="S72" s="68" t="s">
        <v>5</v>
      </c>
      <c r="T72" s="82"/>
      <c r="U72" s="66" t="s">
        <v>13</v>
      </c>
      <c r="V72" s="87" t="s">
        <v>14</v>
      </c>
      <c r="W72" s="68" t="s">
        <v>5</v>
      </c>
    </row>
    <row r="73" spans="1:23">
      <c r="A73" s="70" t="s">
        <v>56</v>
      </c>
      <c r="B73" s="148">
        <f>(E73/31)*19</f>
        <v>4290.322580645161</v>
      </c>
      <c r="C73" s="128">
        <v>8263</v>
      </c>
      <c r="D73" s="174">
        <v>1.8638345864661652</v>
      </c>
      <c r="E73" s="171">
        <v>7000</v>
      </c>
      <c r="F73" s="172">
        <v>10116</v>
      </c>
      <c r="G73" s="174">
        <v>1.4451428571428571</v>
      </c>
      <c r="H73" s="171">
        <v>7000</v>
      </c>
      <c r="I73" s="172">
        <v>9524</v>
      </c>
      <c r="J73" s="174">
        <v>1.3605714285714285</v>
      </c>
      <c r="K73" s="66">
        <v>7000</v>
      </c>
      <c r="L73" s="78">
        <v>9028</v>
      </c>
      <c r="M73" s="112">
        <v>1.2897142857142858</v>
      </c>
      <c r="N73" s="66">
        <v>7000</v>
      </c>
      <c r="O73" s="127">
        <v>7951</v>
      </c>
      <c r="P73" s="112">
        <v>1.1358571428571429</v>
      </c>
      <c r="Q73" s="66">
        <v>7000</v>
      </c>
      <c r="R73" s="78" t="e">
        <f>'Contrato X Realizado 4ºTRIME '!I74</f>
        <v>#REF!</v>
      </c>
      <c r="S73" s="112">
        <v>1.1578571428571429</v>
      </c>
      <c r="T73" s="75"/>
      <c r="U73" s="71">
        <f>B73+E73+H73+K73+N73+Q73</f>
        <v>39290.322580645159</v>
      </c>
      <c r="V73" s="78" t="e">
        <f>C73+F73+I73+L73+O73+R73</f>
        <v>#REF!</v>
      </c>
      <c r="W73" s="89" t="e">
        <f>V73/U73</f>
        <v>#REF!</v>
      </c>
    </row>
    <row r="74" spans="1:23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3"/>
      <c r="L74" s="93"/>
      <c r="M74" s="93"/>
      <c r="N74" s="93"/>
      <c r="O74" s="93"/>
      <c r="P74" s="93"/>
      <c r="Q74" s="93"/>
      <c r="R74" s="93"/>
      <c r="S74" s="93"/>
      <c r="T74" s="81"/>
      <c r="U74" s="93"/>
      <c r="V74" s="110"/>
      <c r="W74" s="94"/>
    </row>
  </sheetData>
  <sheetProtection selectLockedCells="1" selectUnlockedCells="1"/>
  <mergeCells count="96">
    <mergeCell ref="K13:M13"/>
    <mergeCell ref="K1:T2"/>
    <mergeCell ref="K3:T4"/>
    <mergeCell ref="A8:W8"/>
    <mergeCell ref="A10:W10"/>
    <mergeCell ref="A12:S12"/>
    <mergeCell ref="N13:P13"/>
    <mergeCell ref="Q13:S13"/>
    <mergeCell ref="U13:W13"/>
    <mergeCell ref="A13:A14"/>
    <mergeCell ref="B13:D13"/>
    <mergeCell ref="E13:G13"/>
    <mergeCell ref="H13:J13"/>
    <mergeCell ref="A23:W23"/>
    <mergeCell ref="A24:A25"/>
    <mergeCell ref="B24:D24"/>
    <mergeCell ref="E24:G24"/>
    <mergeCell ref="H24:J24"/>
    <mergeCell ref="K24:M24"/>
    <mergeCell ref="N24:P24"/>
    <mergeCell ref="Q24:S24"/>
    <mergeCell ref="U24:W24"/>
    <mergeCell ref="A30:S30"/>
    <mergeCell ref="A31:A32"/>
    <mergeCell ref="B31:D31"/>
    <mergeCell ref="E31:G31"/>
    <mergeCell ref="H31:J31"/>
    <mergeCell ref="K31:M31"/>
    <mergeCell ref="N31:P31"/>
    <mergeCell ref="Q31:S31"/>
    <mergeCell ref="U31:W31"/>
    <mergeCell ref="A39:S39"/>
    <mergeCell ref="A40:A41"/>
    <mergeCell ref="B40:D40"/>
    <mergeCell ref="E40:G40"/>
    <mergeCell ref="H40:J40"/>
    <mergeCell ref="K40:M40"/>
    <mergeCell ref="N40:P40"/>
    <mergeCell ref="Q40:S40"/>
    <mergeCell ref="U40:W40"/>
    <mergeCell ref="A44:S44"/>
    <mergeCell ref="A45:W45"/>
    <mergeCell ref="A46:A47"/>
    <mergeCell ref="B46:D46"/>
    <mergeCell ref="E46:G46"/>
    <mergeCell ref="H46:J46"/>
    <mergeCell ref="K46:M46"/>
    <mergeCell ref="N46:P46"/>
    <mergeCell ref="Q46:S46"/>
    <mergeCell ref="U46:W46"/>
    <mergeCell ref="A50:S50"/>
    <mergeCell ref="A51:A52"/>
    <mergeCell ref="B51:D51"/>
    <mergeCell ref="E51:G51"/>
    <mergeCell ref="H51:J51"/>
    <mergeCell ref="K51:M51"/>
    <mergeCell ref="N51:P51"/>
    <mergeCell ref="Q51:S51"/>
    <mergeCell ref="W53:W55"/>
    <mergeCell ref="U51:W51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6:W56"/>
    <mergeCell ref="A57:A58"/>
    <mergeCell ref="K57:M57"/>
    <mergeCell ref="N57:P57"/>
    <mergeCell ref="Q57:S57"/>
    <mergeCell ref="U57:W57"/>
    <mergeCell ref="A60:S60"/>
    <mergeCell ref="A61:A62"/>
    <mergeCell ref="B61:D61"/>
    <mergeCell ref="E61:G61"/>
    <mergeCell ref="H61:J61"/>
    <mergeCell ref="K61:M61"/>
    <mergeCell ref="N61:P61"/>
    <mergeCell ref="Q61:S61"/>
    <mergeCell ref="U61:W61"/>
    <mergeCell ref="A65:W65"/>
    <mergeCell ref="A66:A67"/>
    <mergeCell ref="K66:M66"/>
    <mergeCell ref="N66:P66"/>
    <mergeCell ref="Q66:S66"/>
    <mergeCell ref="U66:W66"/>
    <mergeCell ref="U71:W71"/>
    <mergeCell ref="A70:S70"/>
    <mergeCell ref="A71:A72"/>
    <mergeCell ref="K71:M71"/>
    <mergeCell ref="N71:P71"/>
    <mergeCell ref="Q71:S71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47" firstPageNumber="0" orientation="landscape" horizontalDpi="300" verticalDpi="300" r:id="rId1"/>
  <headerFooter alignWithMargins="0">
    <oddFooter xml:space="preserve">&amp;L&amp;14Página 28&amp;C </oddFooter>
  </headerFooter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M35"/>
  <sheetViews>
    <sheetView showGridLines="0" topLeftCell="A10" workbookViewId="0">
      <selection activeCell="A19" sqref="A19"/>
    </sheetView>
  </sheetViews>
  <sheetFormatPr defaultRowHeight="12.75"/>
  <cols>
    <col min="1" max="1" width="36.5703125" bestFit="1" customWidth="1"/>
    <col min="2" max="3" width="8" bestFit="1" customWidth="1"/>
    <col min="4" max="4" width="8" customWidth="1"/>
    <col min="5" max="5" width="6.7109375" bestFit="1" customWidth="1"/>
    <col min="6" max="6" width="11.5703125" bestFit="1" customWidth="1"/>
    <col min="10" max="10" width="16.28515625" bestFit="1" customWidth="1"/>
  </cols>
  <sheetData>
    <row r="7" spans="1:6" ht="15">
      <c r="A7" s="223" t="s">
        <v>60</v>
      </c>
      <c r="B7" s="223"/>
      <c r="C7" s="223"/>
      <c r="D7" s="223"/>
      <c r="E7" s="223"/>
      <c r="F7" s="223"/>
    </row>
    <row r="8" spans="1:6" ht="15">
      <c r="A8" s="130" t="s">
        <v>61</v>
      </c>
      <c r="B8" s="130"/>
      <c r="C8" s="130"/>
      <c r="D8" s="130"/>
      <c r="E8" s="130"/>
      <c r="F8" s="130"/>
    </row>
    <row r="11" spans="1:6" ht="15">
      <c r="A11" s="325" t="s">
        <v>85</v>
      </c>
      <c r="B11" s="325"/>
      <c r="C11" s="325"/>
      <c r="D11" s="325"/>
      <c r="E11" s="325"/>
      <c r="F11" s="197">
        <v>2017</v>
      </c>
    </row>
    <row r="12" spans="1:6">
      <c r="A12" s="198"/>
      <c r="B12" s="198"/>
      <c r="C12" s="198"/>
      <c r="D12" s="198"/>
      <c r="E12" s="198"/>
      <c r="F12" s="199"/>
    </row>
    <row r="13" spans="1:6">
      <c r="A13" s="200"/>
      <c r="B13" s="200"/>
      <c r="C13" s="200"/>
      <c r="D13" s="200"/>
      <c r="E13" s="200"/>
      <c r="F13" s="200"/>
    </row>
    <row r="14" spans="1:6" ht="15">
      <c r="A14" s="201"/>
      <c r="B14" s="202" t="s">
        <v>0</v>
      </c>
      <c r="C14" s="202" t="s">
        <v>1</v>
      </c>
      <c r="D14" s="202" t="s">
        <v>2</v>
      </c>
      <c r="E14" s="203" t="s">
        <v>3</v>
      </c>
      <c r="F14" s="203" t="s">
        <v>62</v>
      </c>
    </row>
    <row r="15" spans="1:6" ht="15">
      <c r="A15" s="204" t="s">
        <v>63</v>
      </c>
      <c r="B15" s="205">
        <v>2855</v>
      </c>
      <c r="C15" s="205">
        <v>2160</v>
      </c>
      <c r="D15" s="205">
        <v>1308</v>
      </c>
      <c r="E15" s="205">
        <f>B15+C15+D15</f>
        <v>6323</v>
      </c>
      <c r="F15" s="206">
        <f>AVERAGE(B15:E15)</f>
        <v>3161.5</v>
      </c>
    </row>
    <row r="16" spans="1:6">
      <c r="A16" s="200"/>
      <c r="B16" s="200"/>
      <c r="C16" s="200"/>
      <c r="D16" s="200"/>
      <c r="E16" s="200"/>
      <c r="F16" s="200"/>
    </row>
    <row r="17" spans="1:13" ht="15">
      <c r="A17" s="325"/>
      <c r="B17" s="325"/>
      <c r="C17" s="325"/>
      <c r="D17" s="325"/>
      <c r="E17" s="325"/>
      <c r="F17" s="136"/>
    </row>
    <row r="18" spans="1:13" ht="15">
      <c r="A18" s="210" t="s">
        <v>64</v>
      </c>
      <c r="B18" s="212">
        <v>0.77</v>
      </c>
      <c r="C18" s="212">
        <v>0.82</v>
      </c>
      <c r="D18" s="212">
        <v>0.87</v>
      </c>
      <c r="E18" s="213" t="s">
        <v>84</v>
      </c>
      <c r="F18" s="213">
        <f t="shared" ref="F18:F24" si="0">AVERAGE(B18:E18)</f>
        <v>0.82</v>
      </c>
    </row>
    <row r="19" spans="1:13" ht="15">
      <c r="A19" s="210" t="s">
        <v>65</v>
      </c>
      <c r="B19" s="212">
        <v>0.87</v>
      </c>
      <c r="C19" s="212">
        <v>0.88</v>
      </c>
      <c r="D19" s="212">
        <v>0.87</v>
      </c>
      <c r="E19" s="213" t="s">
        <v>84</v>
      </c>
      <c r="F19" s="213">
        <f t="shared" si="0"/>
        <v>0.87333333333333341</v>
      </c>
    </row>
    <row r="20" spans="1:13" ht="15">
      <c r="A20" s="210" t="s">
        <v>66</v>
      </c>
      <c r="B20" s="212">
        <v>0.85</v>
      </c>
      <c r="C20" s="212">
        <v>0.86</v>
      </c>
      <c r="D20" s="212">
        <v>0.89</v>
      </c>
      <c r="E20" s="213" t="s">
        <v>84</v>
      </c>
      <c r="F20" s="213">
        <f t="shared" si="0"/>
        <v>0.8666666666666667</v>
      </c>
    </row>
    <row r="21" spans="1:13" ht="15">
      <c r="A21" s="210" t="s">
        <v>67</v>
      </c>
      <c r="B21" s="212">
        <v>0.86</v>
      </c>
      <c r="C21" s="212">
        <v>0.86</v>
      </c>
      <c r="D21" s="212">
        <v>0.88</v>
      </c>
      <c r="E21" s="213" t="s">
        <v>84</v>
      </c>
      <c r="F21" s="213">
        <f t="shared" si="0"/>
        <v>0.8666666666666667</v>
      </c>
    </row>
    <row r="22" spans="1:13" ht="15">
      <c r="A22" s="210" t="s">
        <v>7</v>
      </c>
      <c r="B22" s="212">
        <v>0.81</v>
      </c>
      <c r="C22" s="212">
        <v>0.78</v>
      </c>
      <c r="D22" s="212">
        <v>0.86</v>
      </c>
      <c r="E22" s="213" t="s">
        <v>84</v>
      </c>
      <c r="F22" s="213">
        <f t="shared" si="0"/>
        <v>0.81666666666666676</v>
      </c>
    </row>
    <row r="23" spans="1:13" ht="15">
      <c r="A23" s="214" t="s">
        <v>68</v>
      </c>
      <c r="B23" s="212">
        <v>0.84</v>
      </c>
      <c r="C23" s="212">
        <v>0.85</v>
      </c>
      <c r="D23" s="212">
        <v>0.85</v>
      </c>
      <c r="E23" s="213" t="s">
        <v>84</v>
      </c>
      <c r="F23" s="213">
        <f t="shared" si="0"/>
        <v>0.84666666666666668</v>
      </c>
    </row>
    <row r="24" spans="1:13" ht="15">
      <c r="A24" s="214" t="s">
        <v>69</v>
      </c>
      <c r="B24" s="212">
        <v>0.91</v>
      </c>
      <c r="C24" s="212">
        <v>0.86</v>
      </c>
      <c r="D24" s="212">
        <v>0.89</v>
      </c>
      <c r="E24" s="213" t="s">
        <v>84</v>
      </c>
      <c r="F24" s="213">
        <f t="shared" si="0"/>
        <v>0.88666666666666671</v>
      </c>
      <c r="J24" s="207"/>
      <c r="K24" s="202" t="s">
        <v>0</v>
      </c>
      <c r="L24" s="202" t="s">
        <v>1</v>
      </c>
      <c r="M24" s="202" t="s">
        <v>2</v>
      </c>
    </row>
    <row r="25" spans="1:13" ht="15">
      <c r="A25" s="325"/>
      <c r="B25" s="325"/>
      <c r="C25" s="325"/>
      <c r="D25" s="325"/>
      <c r="E25" s="325"/>
      <c r="F25" s="136"/>
      <c r="J25" s="207" t="s">
        <v>83</v>
      </c>
      <c r="K25" s="208">
        <v>0.8</v>
      </c>
      <c r="L25" s="208">
        <v>0.8</v>
      </c>
      <c r="M25" s="208">
        <v>0.8</v>
      </c>
    </row>
    <row r="26" spans="1:13" ht="15.75">
      <c r="A26" s="214" t="s">
        <v>70</v>
      </c>
      <c r="B26" s="212">
        <v>0.79</v>
      </c>
      <c r="C26" s="212">
        <v>0.82</v>
      </c>
      <c r="D26" s="212">
        <v>0.79</v>
      </c>
      <c r="E26" s="213" t="s">
        <v>84</v>
      </c>
      <c r="F26" s="213">
        <f>AVERAGE(B26:E26)</f>
        <v>0.79999999999999993</v>
      </c>
      <c r="J26" s="209" t="s">
        <v>73</v>
      </c>
      <c r="K26" s="222">
        <v>0.92982456140350878</v>
      </c>
      <c r="L26" s="222">
        <v>0.88535031847133761</v>
      </c>
      <c r="M26" s="222">
        <v>0.81</v>
      </c>
    </row>
    <row r="27" spans="1:13" ht="15">
      <c r="A27" s="214" t="s">
        <v>71</v>
      </c>
      <c r="B27" s="212">
        <v>0.86</v>
      </c>
      <c r="C27" s="212">
        <v>0.86</v>
      </c>
      <c r="D27" s="212">
        <v>0.87</v>
      </c>
      <c r="E27" s="213" t="s">
        <v>84</v>
      </c>
      <c r="F27" s="213">
        <f>AVERAGE(B27:E27)</f>
        <v>0.86333333333333329</v>
      </c>
    </row>
    <row r="28" spans="1:13" ht="15">
      <c r="A28" s="325"/>
      <c r="B28" s="325"/>
      <c r="C28" s="325"/>
      <c r="D28" s="325"/>
      <c r="E28" s="325"/>
      <c r="F28" s="136"/>
    </row>
    <row r="29" spans="1:13" ht="15">
      <c r="A29" s="214" t="s">
        <v>72</v>
      </c>
      <c r="B29" s="211">
        <f>AVERAGE(B26:B27)</f>
        <v>0.82499999999999996</v>
      </c>
      <c r="C29" s="211">
        <f>AVERAGE(C26:C27)</f>
        <v>0.84</v>
      </c>
      <c r="D29" s="212">
        <v>0.83</v>
      </c>
      <c r="E29" s="213" t="s">
        <v>84</v>
      </c>
      <c r="F29" s="215">
        <f>AVERAGE(B29:E29)</f>
        <v>0.83166666666666667</v>
      </c>
    </row>
    <row r="30" spans="1:13" ht="15">
      <c r="A30" s="209" t="s">
        <v>73</v>
      </c>
      <c r="B30" s="211">
        <f>B35</f>
        <v>0.92982456140350878</v>
      </c>
      <c r="C30" s="211">
        <f>C35</f>
        <v>0.88535031847133761</v>
      </c>
      <c r="D30" s="212">
        <v>0.81</v>
      </c>
      <c r="E30" s="213" t="s">
        <v>84</v>
      </c>
      <c r="F30" s="215">
        <f>AVERAGE(B30:E30)</f>
        <v>0.87505829329161544</v>
      </c>
    </row>
    <row r="31" spans="1:13" ht="15">
      <c r="A31" s="325"/>
      <c r="B31" s="325"/>
      <c r="C31" s="325"/>
      <c r="D31" s="325"/>
      <c r="E31" s="325"/>
      <c r="F31" s="136"/>
    </row>
    <row r="32" spans="1:13" ht="15.75">
      <c r="A32" s="216" t="s">
        <v>74</v>
      </c>
      <c r="B32" s="1" t="s">
        <v>0</v>
      </c>
      <c r="C32" s="1" t="s">
        <v>1</v>
      </c>
      <c r="D32" s="1" t="s">
        <v>2</v>
      </c>
      <c r="E32" s="217" t="s">
        <v>3</v>
      </c>
      <c r="F32" s="217" t="s">
        <v>62</v>
      </c>
    </row>
    <row r="33" spans="1:6" ht="15">
      <c r="A33" s="209" t="s">
        <v>75</v>
      </c>
      <c r="B33" s="218">
        <v>57</v>
      </c>
      <c r="C33" s="218">
        <v>157</v>
      </c>
      <c r="D33" s="218">
        <v>72</v>
      </c>
      <c r="E33" s="219">
        <f>SUM(B33:C33)</f>
        <v>214</v>
      </c>
      <c r="F33" s="224">
        <v>95</v>
      </c>
    </row>
    <row r="34" spans="1:6" ht="15">
      <c r="A34" s="209" t="s">
        <v>73</v>
      </c>
      <c r="B34" s="218">
        <v>53</v>
      </c>
      <c r="C34" s="218">
        <v>139</v>
      </c>
      <c r="D34" s="218">
        <v>58</v>
      </c>
      <c r="E34" s="219">
        <f>SUM(B34:C34)</f>
        <v>192</v>
      </c>
      <c r="F34" s="224">
        <v>83</v>
      </c>
    </row>
    <row r="35" spans="1:6" ht="15">
      <c r="A35" s="209" t="s">
        <v>76</v>
      </c>
      <c r="B35" s="220">
        <f>B34/B33</f>
        <v>0.92982456140350878</v>
      </c>
      <c r="C35" s="220">
        <f>C34/C33</f>
        <v>0.88535031847133761</v>
      </c>
      <c r="D35" s="220">
        <f>D34/D33</f>
        <v>0.80555555555555558</v>
      </c>
      <c r="E35" s="220" t="s">
        <v>84</v>
      </c>
      <c r="F35" s="221">
        <v>0.87</v>
      </c>
    </row>
  </sheetData>
  <mergeCells count="5">
    <mergeCell ref="A11:E11"/>
    <mergeCell ref="A17:E17"/>
    <mergeCell ref="A25:E25"/>
    <mergeCell ref="A28:E28"/>
    <mergeCell ref="A31:E3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IV65536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2º Semestre  2019</vt:lpstr>
      <vt:lpstr>Contrato X Realizado 4ºTRIME </vt:lpstr>
      <vt:lpstr>Contrato X Realizado2º Semestre</vt:lpstr>
      <vt:lpstr>SAU TRI</vt:lpstr>
      <vt:lpstr>Plan1</vt:lpstr>
      <vt:lpstr>'2º Semestre  2019'!Area_de_impressao</vt:lpstr>
      <vt:lpstr>'Contrato X Realizado 4ºTRIME '!Area_de_impressao</vt:lpstr>
      <vt:lpstr>'Contrato X Realizado2º Semestre'!Area_de_impressao</vt:lpstr>
      <vt:lpstr>'Contrato X Realizado 4ºTRIME '!Excel_BuiltIn_Print_Area_16_1_1_1_1</vt:lpstr>
      <vt:lpstr>'Contrato X Realizado2º Semestre'!Excel_BuiltIn_Print_Area_16_1_1_1_1</vt:lpstr>
      <vt:lpstr>'Contrato X Realizado 4ºTRIME '!Excel_BuiltIn_Print_Area_17_1</vt:lpstr>
      <vt:lpstr>'Contrato X Realizado2º Semestre'!Excel_BuiltIn_Print_Area_17_1</vt:lpstr>
      <vt:lpstr>'Contrato X Realizado 4ºTRIME '!Excel_BuiltIn_Print_Area_17_1_1</vt:lpstr>
      <vt:lpstr>'Contrato X Realizado2º Semestre'!Excel_BuiltIn_Print_Area_17_1_1</vt:lpstr>
      <vt:lpstr>'Contrato X Realizado 4ºTRIME '!Excel_BuiltIn_Print_Area_17_1_1_1</vt:lpstr>
      <vt:lpstr>'Contrato X Realizado2º Semestre'!Excel_BuiltIn_Print_Area_17_1_1_1</vt:lpstr>
    </vt:vector>
  </TitlesOfParts>
  <Company>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</dc:creator>
  <cp:lastModifiedBy>Eva Cristina dos Santos</cp:lastModifiedBy>
  <cp:lastPrinted>2019-12-19T13:51:19Z</cp:lastPrinted>
  <dcterms:created xsi:type="dcterms:W3CDTF">2004-09-21T18:12:17Z</dcterms:created>
  <dcterms:modified xsi:type="dcterms:W3CDTF">2019-12-19T13:51:28Z</dcterms:modified>
</cp:coreProperties>
</file>